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4685" windowHeight="9855" tabRatio="748" firstSheet="1" activeTab="6"/>
  </bookViews>
  <sheets>
    <sheet name="Chart" sheetId="1" r:id="rId1"/>
    <sheet name="Dnevnik" sheetId="2" r:id="rId2"/>
    <sheet name="predmeti" sheetId="3" r:id="rId3"/>
    <sheet name="vladanje" sheetId="4" r:id="rId4"/>
    <sheet name="uspeh " sheetId="5" r:id="rId5"/>
    <sheet name="skolski" sheetId="6" r:id="rId6"/>
    <sheet name="knjizice" sheetId="7" r:id="rId7"/>
    <sheet name="Izvestaj" sheetId="8" r:id="rId8"/>
  </sheets>
  <externalReferences>
    <externalReference r:id="rId11"/>
  </externalReferences>
  <definedNames>
    <definedName name="CRITERIA" localSheetId="3">'vladanje'!$C$2:$C$38</definedName>
    <definedName name="_xlnm.Print_Area" localSheetId="5">'skolski'!$A$1:$M$47</definedName>
  </definedNames>
  <calcPr fullCalcOnLoad="1"/>
</workbook>
</file>

<file path=xl/sharedStrings.xml><?xml version="1.0" encoding="utf-8"?>
<sst xmlns="http://schemas.openxmlformats.org/spreadsheetml/2006/main" count="507" uniqueCount="239">
  <si>
    <t>Prosecna ocena:</t>
  </si>
  <si>
    <t>Ukor razrednog staresine:</t>
  </si>
  <si>
    <t>Prosečno po učeniku izostanaka:</t>
  </si>
  <si>
    <t>Odličnih:</t>
  </si>
  <si>
    <t>Vrlo dobrih:</t>
  </si>
  <si>
    <t>Dobrih:</t>
  </si>
  <si>
    <t>Dovoljnih:</t>
  </si>
  <si>
    <t>Sa pozitivnim:</t>
  </si>
  <si>
    <t>Procentualno (%)</t>
  </si>
  <si>
    <t>Sa 1 nedovoljnom</t>
  </si>
  <si>
    <t>Procentualno (%):</t>
  </si>
  <si>
    <t>sa 2:</t>
  </si>
  <si>
    <t>Nedovoljnih:</t>
  </si>
  <si>
    <t>Neocenjenih:</t>
  </si>
  <si>
    <t>Bez izostanaka:</t>
  </si>
  <si>
    <t>Ukor direktora:</t>
  </si>
  <si>
    <t>Ukupno izostanaka po učeniku:</t>
  </si>
  <si>
    <t>Neocenjenih predmeta</t>
  </si>
  <si>
    <t>Broj opravdanih izostanaka:</t>
  </si>
  <si>
    <t>Broj neopravdanih izostanaka:</t>
  </si>
  <si>
    <t>Prezime</t>
  </si>
  <si>
    <t>Ime</t>
  </si>
  <si>
    <t>Srednja ocena</t>
  </si>
  <si>
    <t>Matematika</t>
  </si>
  <si>
    <t>Opravdani izostanci</t>
  </si>
  <si>
    <t>Neopravdani izostanci</t>
  </si>
  <si>
    <t>Jelena</t>
  </si>
  <si>
    <t>Aleksandra</t>
  </si>
  <si>
    <t>Predmeti</t>
  </si>
  <si>
    <t>Vrlo dobar</t>
  </si>
  <si>
    <t>Dobar</t>
  </si>
  <si>
    <t>Dovoljan</t>
  </si>
  <si>
    <t>Svega pozitivnih ocena</t>
  </si>
  <si>
    <t>Nedovoljan</t>
  </si>
  <si>
    <t>Neocenjen</t>
  </si>
  <si>
    <t>Dobri</t>
  </si>
  <si>
    <t>Dovoljni</t>
  </si>
  <si>
    <t>Nedovoljni</t>
  </si>
  <si>
    <t>Uspeh</t>
  </si>
  <si>
    <t>Ime i prezime</t>
  </si>
  <si>
    <t>Ukupno izostanaka</t>
  </si>
  <si>
    <t>Opravdanih izostanaka</t>
  </si>
  <si>
    <t>Neopravdanih izostanaka</t>
  </si>
  <si>
    <t>engleski jezik uci</t>
  </si>
  <si>
    <t>Fizička kultura</t>
  </si>
  <si>
    <t>Odličan</t>
  </si>
  <si>
    <t>Svega učenika</t>
  </si>
  <si>
    <t>Ukor odeljenskog veca:</t>
  </si>
  <si>
    <t>Ucenika sa opravdanim:</t>
  </si>
  <si>
    <t>Ucenika sa neopravdanim:</t>
  </si>
  <si>
    <t>Ukor nastavnickog veca:</t>
  </si>
  <si>
    <t xml:space="preserve">   Izostanci i vasp-disc. mere</t>
  </si>
  <si>
    <r>
      <t xml:space="preserve">   </t>
    </r>
    <r>
      <rPr>
        <b/>
        <i/>
        <sz val="14"/>
        <rFont val="Times New Roman"/>
        <family val="0"/>
      </rPr>
      <t>Razredni staresina:</t>
    </r>
  </si>
  <si>
    <t>Ukupno ucenika</t>
  </si>
  <si>
    <r>
      <t xml:space="preserve">   </t>
    </r>
    <r>
      <rPr>
        <b/>
        <i/>
        <u val="single"/>
        <sz val="18"/>
        <rFont val="Times New Roman"/>
        <family val="0"/>
      </rPr>
      <t>IZVESTAJ</t>
    </r>
  </si>
  <si>
    <t>Broj jedinica po učeniku</t>
  </si>
  <si>
    <t>Odeljenje</t>
  </si>
  <si>
    <t>Opravdanih izostanaka:</t>
  </si>
  <si>
    <t>Neopravdanih izostanaka:</t>
  </si>
  <si>
    <t>Srednja ocena:</t>
  </si>
  <si>
    <t>Uspeh:</t>
  </si>
  <si>
    <t>Srednja ocena odeljenja:</t>
  </si>
  <si>
    <t>Odlični</t>
  </si>
  <si>
    <t>Prosečno po učeniku opravdanih:</t>
  </si>
  <si>
    <t>Prosečno po učeniku neopravdanih:</t>
  </si>
  <si>
    <t xml:space="preserve">Srpski jezik </t>
  </si>
  <si>
    <t>Likovna kultura</t>
  </si>
  <si>
    <t>Muzicka kultura</t>
  </si>
  <si>
    <t>Istorija</t>
  </si>
  <si>
    <t>Geografija</t>
  </si>
  <si>
    <t>Fizika</t>
  </si>
  <si>
    <t>Biologija</t>
  </si>
  <si>
    <t>Hemija</t>
  </si>
  <si>
    <t>Tehnicko obrazovanje</t>
  </si>
  <si>
    <t>Engleski jezik</t>
  </si>
  <si>
    <t>broj maticne knjige</t>
  </si>
  <si>
    <t xml:space="preserve">Broj jedinica </t>
  </si>
  <si>
    <t>Milos</t>
  </si>
  <si>
    <t>Nemanja</t>
  </si>
  <si>
    <t>odeljenje</t>
  </si>
  <si>
    <t xml:space="preserve">Uspeh </t>
  </si>
  <si>
    <t>Neocenjeni</t>
  </si>
  <si>
    <t>izmeni</t>
  </si>
  <si>
    <t>redni broj</t>
  </si>
  <si>
    <t>Odlicnih</t>
  </si>
  <si>
    <t>Dobrih</t>
  </si>
  <si>
    <t>Vrlodobrih</t>
  </si>
  <si>
    <t>razred</t>
  </si>
  <si>
    <t>bez izostanaka</t>
  </si>
  <si>
    <t xml:space="preserve">sa izostancima </t>
  </si>
  <si>
    <t>do 25 izostanaka</t>
  </si>
  <si>
    <t>preko 25  izostanaka</t>
  </si>
  <si>
    <t>vise od 1/3 izostanaka</t>
  </si>
  <si>
    <t>SVEGA</t>
  </si>
  <si>
    <t>od 8-16 izostanaka</t>
  </si>
  <si>
    <t>opravdani</t>
  </si>
  <si>
    <t>neopravdani</t>
  </si>
  <si>
    <t>UKUPNO IZOSTANAKA</t>
  </si>
  <si>
    <t>od 16-25 neopravdanih</t>
  </si>
  <si>
    <t>preko 25 izostanaka</t>
  </si>
  <si>
    <t>Osnovi informatike</t>
  </si>
  <si>
    <t>Svega ucenika:</t>
  </si>
  <si>
    <t>Ocena iz vladanja</t>
  </si>
  <si>
    <t>Dovoljnih</t>
  </si>
  <si>
    <t>Nedovoljnih</t>
  </si>
  <si>
    <t>Uspeh ucenika</t>
  </si>
  <si>
    <t>OPSTI USPEH</t>
  </si>
  <si>
    <t>Ana</t>
  </si>
  <si>
    <t xml:space="preserve">Likovna kultura </t>
  </si>
  <si>
    <t>Fizicko vaspitanje</t>
  </si>
  <si>
    <t>od toga muskih:</t>
  </si>
  <si>
    <t>zenskih</t>
  </si>
  <si>
    <t>263/IX</t>
  </si>
  <si>
    <t>264/IX</t>
  </si>
  <si>
    <t>265/IX</t>
  </si>
  <si>
    <t>266/IX</t>
  </si>
  <si>
    <t>267/IX</t>
  </si>
  <si>
    <t>268/IX</t>
  </si>
  <si>
    <t>269/IX</t>
  </si>
  <si>
    <t>270/IX</t>
  </si>
  <si>
    <t>271/IX</t>
  </si>
  <si>
    <t>272/IX</t>
  </si>
  <si>
    <t>274/IX</t>
  </si>
  <si>
    <t>275/IX</t>
  </si>
  <si>
    <t>276/IX</t>
  </si>
  <si>
    <t>277/IX</t>
  </si>
  <si>
    <t>424/IX</t>
  </si>
  <si>
    <t>278/IX</t>
  </si>
  <si>
    <t>279/IX</t>
  </si>
  <si>
    <t>280/IX</t>
  </si>
  <si>
    <t>281/IX</t>
  </si>
  <si>
    <t>283/IX</t>
  </si>
  <si>
    <t>287/IX</t>
  </si>
  <si>
    <t>288/IX</t>
  </si>
  <si>
    <t>289/IX</t>
  </si>
  <si>
    <t>335/IX</t>
  </si>
  <si>
    <t>290/IX</t>
  </si>
  <si>
    <t>292/IX</t>
  </si>
  <si>
    <t>Aleksić</t>
  </si>
  <si>
    <t>Antović</t>
  </si>
  <si>
    <t>Una</t>
  </si>
  <si>
    <t>Bjeković</t>
  </si>
  <si>
    <t>Jovana</t>
  </si>
  <si>
    <t>Veljković</t>
  </si>
  <si>
    <t>Gečević</t>
  </si>
  <si>
    <t>Antonija</t>
  </si>
  <si>
    <t>Dikić</t>
  </si>
  <si>
    <t>Filip</t>
  </si>
  <si>
    <t>Dimitrijević</t>
  </si>
  <si>
    <t>Stefan</t>
  </si>
  <si>
    <t>Dinić</t>
  </si>
  <si>
    <t>Uroš</t>
  </si>
  <si>
    <t>Đorđević</t>
  </si>
  <si>
    <t>Ismailović</t>
  </si>
  <si>
    <t>Isidora</t>
  </si>
  <si>
    <t>Kamenov</t>
  </si>
  <si>
    <t>Manić</t>
  </si>
  <si>
    <t>Memetović</t>
  </si>
  <si>
    <t>Sonja</t>
  </si>
  <si>
    <t>Mitić</t>
  </si>
  <si>
    <t>Anica</t>
  </si>
  <si>
    <t>Nikolić</t>
  </si>
  <si>
    <t>Danica</t>
  </si>
  <si>
    <t>Kristina</t>
  </si>
  <si>
    <t>Pavlović</t>
  </si>
  <si>
    <t>Lazar</t>
  </si>
  <si>
    <t>Popadić</t>
  </si>
  <si>
    <t>Nenad</t>
  </si>
  <si>
    <t>Rakić</t>
  </si>
  <si>
    <t>Obrad</t>
  </si>
  <si>
    <t>Stanković</t>
  </si>
  <si>
    <t>Predrag</t>
  </si>
  <si>
    <t>Stanojević</t>
  </si>
  <si>
    <t>Stevanović</t>
  </si>
  <si>
    <t>Anđela</t>
  </si>
  <si>
    <t>Spasić</t>
  </si>
  <si>
    <t>Milica</t>
  </si>
  <si>
    <t>Nevena</t>
  </si>
  <si>
    <t>Filipović</t>
  </si>
  <si>
    <t>Marta</t>
  </si>
  <si>
    <t>696/VIII</t>
  </si>
  <si>
    <t xml:space="preserve">Abdulahi </t>
  </si>
  <si>
    <t>Nedžad</t>
  </si>
  <si>
    <t>686/VIII</t>
  </si>
  <si>
    <t>Makić</t>
  </si>
  <si>
    <t>Mirsada</t>
  </si>
  <si>
    <t>V-3</t>
  </si>
  <si>
    <t xml:space="preserve">              SPISAK V- 3</t>
  </si>
  <si>
    <t>Francuski jezik</t>
  </si>
  <si>
    <t>francuski jezik uci</t>
  </si>
  <si>
    <t>Vrlo dobri</t>
  </si>
  <si>
    <t xml:space="preserve">   Opšti uspeh</t>
  </si>
  <si>
    <t>Sa 3 i više:</t>
  </si>
  <si>
    <t>ukupno</t>
  </si>
  <si>
    <t>Andrijana</t>
  </si>
  <si>
    <t>Alilović</t>
  </si>
  <si>
    <t>Đulija</t>
  </si>
  <si>
    <t>Aranđelović</t>
  </si>
  <si>
    <t>Jana</t>
  </si>
  <si>
    <t xml:space="preserve">Beljulović </t>
  </si>
  <si>
    <t>Danijel</t>
  </si>
  <si>
    <t>Ekrem</t>
  </si>
  <si>
    <t>Benić</t>
  </si>
  <si>
    <t>Gabrijela</t>
  </si>
  <si>
    <t>Vasić</t>
  </si>
  <si>
    <t>Vučković</t>
  </si>
  <si>
    <t>Đuričković</t>
  </si>
  <si>
    <t>Katarina</t>
  </si>
  <si>
    <t>Ibrahimović</t>
  </si>
  <si>
    <t>Denis</t>
  </si>
  <si>
    <t>Janković</t>
  </si>
  <si>
    <t>Nemnja</t>
  </si>
  <si>
    <t>Kocić</t>
  </si>
  <si>
    <t xml:space="preserve"> </t>
  </si>
  <si>
    <t>Ljubisavljević</t>
  </si>
  <si>
    <t>Danilo</t>
  </si>
  <si>
    <t>Dejan</t>
  </si>
  <si>
    <t>Mišić</t>
  </si>
  <si>
    <t>Marko</t>
  </si>
  <si>
    <t>Momčilović</t>
  </si>
  <si>
    <t>Nikola</t>
  </si>
  <si>
    <t>Mrkić</t>
  </si>
  <si>
    <t>Mutić</t>
  </si>
  <si>
    <t>Emil</t>
  </si>
  <si>
    <t>Pavić</t>
  </si>
  <si>
    <t>Lidija</t>
  </si>
  <si>
    <t>Pujović</t>
  </si>
  <si>
    <t>Natalija</t>
  </si>
  <si>
    <t>Ristić</t>
  </si>
  <si>
    <t>Smiljković</t>
  </si>
  <si>
    <t>Teodora</t>
  </si>
  <si>
    <t>Miladija</t>
  </si>
  <si>
    <t>Starčević</t>
  </si>
  <si>
    <t>Ivana</t>
  </si>
  <si>
    <t>Stojanović</t>
  </si>
  <si>
    <t>Marija</t>
  </si>
  <si>
    <t>Stanimirović</t>
  </si>
  <si>
    <t>Dušan</t>
  </si>
  <si>
    <t>Tanja Radisavljević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</si>
</sst>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"/>
    <numFmt numFmtId="195" formatCode="0.0%"/>
  </numFmts>
  <fonts count="106">
    <font>
      <sz val="10"/>
      <name val="Arial"/>
      <family val="0"/>
    </font>
    <font>
      <b/>
      <sz val="10"/>
      <name val="Times New Roman"/>
      <family val="1"/>
    </font>
    <font>
      <b/>
      <i/>
      <sz val="10"/>
      <color indexed="18"/>
      <name val="Times New Roman"/>
      <family val="1"/>
    </font>
    <font>
      <b/>
      <i/>
      <sz val="16"/>
      <color indexed="18"/>
      <name val="Bangkok"/>
      <family val="2"/>
    </font>
    <font>
      <b/>
      <sz val="10"/>
      <name val="Arial"/>
      <family val="2"/>
    </font>
    <font>
      <sz val="12"/>
      <name val="Arial"/>
      <family val="0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0"/>
      <name val="Palatino Linotype"/>
      <family val="1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1"/>
      <color indexed="18"/>
      <name val="Arial"/>
      <family val="2"/>
    </font>
    <font>
      <sz val="10"/>
      <color indexed="18"/>
      <name val="Arial"/>
      <family val="0"/>
    </font>
    <font>
      <b/>
      <i/>
      <sz val="12"/>
      <color indexed="18"/>
      <name val="Century Gothic"/>
      <family val="0"/>
    </font>
    <font>
      <i/>
      <sz val="10"/>
      <color indexed="17"/>
      <name val="Arial"/>
      <family val="0"/>
    </font>
    <font>
      <b/>
      <i/>
      <sz val="24"/>
      <color indexed="16"/>
      <name val="Times New Roman"/>
      <family val="0"/>
    </font>
    <font>
      <b/>
      <i/>
      <sz val="12"/>
      <color indexed="16"/>
      <name val="Times New Roman"/>
      <family val="0"/>
    </font>
    <font>
      <b/>
      <i/>
      <sz val="14"/>
      <color indexed="16"/>
      <name val="Times New Roman"/>
      <family val="1"/>
    </font>
    <font>
      <b/>
      <i/>
      <sz val="18"/>
      <color indexed="16"/>
      <name val="Times New Roman"/>
      <family val="0"/>
    </font>
    <font>
      <b/>
      <i/>
      <sz val="14"/>
      <color indexed="18"/>
      <name val="Times New Roman"/>
      <family val="0"/>
    </font>
    <font>
      <b/>
      <sz val="11"/>
      <color indexed="18"/>
      <name val="Times New Roman"/>
      <family val="0"/>
    </font>
    <font>
      <b/>
      <sz val="10"/>
      <color indexed="18"/>
      <name val="Times New Roman"/>
      <family val="0"/>
    </font>
    <font>
      <sz val="10"/>
      <color indexed="16"/>
      <name val="Arial"/>
      <family val="0"/>
    </font>
    <font>
      <b/>
      <sz val="12"/>
      <color indexed="16"/>
      <name val="Arial"/>
      <family val="0"/>
    </font>
    <font>
      <b/>
      <i/>
      <sz val="12"/>
      <color indexed="16"/>
      <name val="Arial"/>
      <family val="0"/>
    </font>
    <font>
      <b/>
      <sz val="12"/>
      <color indexed="16"/>
      <name val="Times New Roman"/>
      <family val="0"/>
    </font>
    <font>
      <i/>
      <sz val="10"/>
      <color indexed="16"/>
      <name val="Palatino Linotype"/>
      <family val="1"/>
    </font>
    <font>
      <sz val="12"/>
      <color indexed="16"/>
      <name val="Times New Roman"/>
      <family val="0"/>
    </font>
    <font>
      <i/>
      <sz val="12"/>
      <color indexed="16"/>
      <name val="Times New Roman"/>
      <family val="0"/>
    </font>
    <font>
      <sz val="12"/>
      <color indexed="16"/>
      <name val="Arial"/>
      <family val="0"/>
    </font>
    <font>
      <sz val="8"/>
      <color indexed="16"/>
      <name val="Arial"/>
      <family val="0"/>
    </font>
    <font>
      <i/>
      <sz val="10"/>
      <color indexed="16"/>
      <name val="Times New Roman"/>
      <family val="1"/>
    </font>
    <font>
      <sz val="10"/>
      <color indexed="16"/>
      <name val="Palatino Linotype"/>
      <family val="1"/>
    </font>
    <font>
      <i/>
      <sz val="18"/>
      <color indexed="16"/>
      <name val="Apple Chancery"/>
      <family val="0"/>
    </font>
    <font>
      <b/>
      <sz val="12"/>
      <color indexed="18"/>
      <name val="Bangkok"/>
      <family val="0"/>
    </font>
    <font>
      <sz val="12"/>
      <color indexed="18"/>
      <name val="Arial"/>
      <family val="0"/>
    </font>
    <font>
      <sz val="10"/>
      <color indexed="10"/>
      <name val="Arial"/>
      <family val="0"/>
    </font>
    <font>
      <b/>
      <i/>
      <u val="single"/>
      <sz val="18"/>
      <name val="Times New Roman"/>
      <family val="0"/>
    </font>
    <font>
      <b/>
      <i/>
      <sz val="18"/>
      <name val="Times New Roman"/>
      <family val="1"/>
    </font>
    <font>
      <sz val="18"/>
      <name val="Arial"/>
      <family val="0"/>
    </font>
    <font>
      <sz val="18"/>
      <color indexed="16"/>
      <name val="Arial"/>
      <family val="0"/>
    </font>
    <font>
      <i/>
      <sz val="24"/>
      <name val="Arial"/>
      <family val="0"/>
    </font>
    <font>
      <b/>
      <i/>
      <sz val="12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11"/>
      <color indexed="18"/>
      <name val="Arial"/>
      <family val="0"/>
    </font>
    <font>
      <b/>
      <i/>
      <sz val="11"/>
      <name val="Arial"/>
      <family val="0"/>
    </font>
    <font>
      <b/>
      <i/>
      <sz val="11"/>
      <color indexed="17"/>
      <name val="Arial"/>
      <family val="0"/>
    </font>
    <font>
      <i/>
      <sz val="18"/>
      <name val="Arial"/>
      <family val="0"/>
    </font>
    <font>
      <sz val="36"/>
      <name val="Arial"/>
      <family val="0"/>
    </font>
    <font>
      <b/>
      <sz val="20"/>
      <name val="Arial"/>
      <family val="2"/>
    </font>
    <font>
      <b/>
      <sz val="12"/>
      <color indexed="17"/>
      <name val="Times New Roman"/>
      <family val="1"/>
    </font>
    <font>
      <b/>
      <sz val="36"/>
      <color indexed="16"/>
      <name val="Times New Roman"/>
      <family val="1"/>
    </font>
    <font>
      <b/>
      <i/>
      <u val="double"/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9.5"/>
      <color indexed="8"/>
      <name val="Arial"/>
      <family val="0"/>
    </font>
    <font>
      <b/>
      <sz val="9.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fgColor indexed="9"/>
        <bgColor indexed="42"/>
      </patternFill>
    </fill>
    <fill>
      <patternFill patternType="darkGrid">
        <fgColor indexed="9"/>
        <bgColor indexed="22"/>
      </patternFill>
    </fill>
    <fill>
      <patternFill patternType="darkGrid">
        <fgColor indexed="9"/>
        <bgColor indexed="44"/>
      </patternFill>
    </fill>
    <fill>
      <patternFill patternType="darkGrid">
        <fgColor indexed="9"/>
        <bgColor indexed="43"/>
      </patternFill>
    </fill>
    <fill>
      <patternFill patternType="darkGrid">
        <fgColor indexed="9"/>
        <bgColor indexed="50"/>
      </patternFill>
    </fill>
    <fill>
      <patternFill patternType="darkGrid">
        <fgColor indexed="9"/>
        <bgColor indexed="41"/>
      </patternFill>
    </fill>
    <fill>
      <patternFill patternType="darkGrid">
        <fgColor indexed="9"/>
        <bgColor indexed="45"/>
      </patternFill>
    </fill>
    <fill>
      <patternFill patternType="darkTrellis">
        <fgColor indexed="9"/>
        <bgColor indexed="43"/>
      </patternFill>
    </fill>
    <fill>
      <patternFill patternType="darkTrellis">
        <fgColor indexed="9"/>
        <bgColor indexed="22"/>
      </patternFill>
    </fill>
    <fill>
      <patternFill patternType="darkGray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gray125">
        <fgColor indexed="22"/>
      </patternFill>
    </fill>
    <fill>
      <patternFill patternType="lightTrellis">
        <fgColor indexed="22"/>
      </patternFill>
    </fill>
    <fill>
      <patternFill patternType="gray125">
        <fgColor indexed="22"/>
        <bgColor indexed="22"/>
      </patternFill>
    </fill>
    <fill>
      <patternFill patternType="gray125">
        <fgColor indexed="23"/>
        <bgColor indexed="22"/>
      </patternFill>
    </fill>
    <fill>
      <patternFill patternType="darkGrid">
        <fgColor indexed="22"/>
      </patternFill>
    </fill>
    <fill>
      <patternFill patternType="darkGray">
        <fgColor indexed="47"/>
      </patternFill>
    </fill>
    <fill>
      <patternFill patternType="darkGray">
        <fgColor indexed="47"/>
        <bgColor indexed="47"/>
      </patternFill>
    </fill>
    <fill>
      <patternFill patternType="solid">
        <fgColor indexed="51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>
        <color indexed="17"/>
      </top>
      <bottom>
        <color indexed="63"/>
      </bottom>
    </border>
    <border>
      <left>
        <color indexed="63"/>
      </left>
      <right>
        <color indexed="63"/>
      </right>
      <top style="dotted"/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slantDashDot">
        <color indexed="48"/>
      </bottom>
    </border>
    <border>
      <left style="thin"/>
      <right>
        <color indexed="63"/>
      </right>
      <top style="medium"/>
      <bottom style="slantDashDot">
        <color indexed="48"/>
      </bottom>
    </border>
    <border>
      <left style="thin"/>
      <right style="medium"/>
      <top style="medium"/>
      <bottom style="slantDashDot">
        <color indexed="4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63"/>
      </right>
      <top>
        <color indexed="63"/>
      </top>
      <bottom style="double"/>
    </border>
    <border>
      <left>
        <color indexed="63"/>
      </left>
      <right style="thin"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thick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thick"/>
    </border>
    <border>
      <left style="medium"/>
      <right style="medium"/>
      <top style="double"/>
      <bottom style="thick"/>
    </border>
    <border>
      <left style="thin"/>
      <right style="thin"/>
      <top style="double"/>
      <bottom style="medium"/>
    </border>
    <border>
      <left style="thin"/>
      <right style="thin"/>
      <top style="thick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slantDashDot">
        <color indexed="48"/>
      </bottom>
    </border>
    <border>
      <left>
        <color indexed="63"/>
      </left>
      <right style="thin"/>
      <top style="medium"/>
      <bottom style="slantDashDot">
        <color indexed="48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double">
        <color indexed="63"/>
      </left>
      <right style="thin"/>
      <top style="thin"/>
      <bottom style="thin"/>
    </border>
    <border>
      <left style="double"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>
        <color indexed="63"/>
      </right>
      <top style="thin"/>
      <bottom>
        <color indexed="63"/>
      </bottom>
    </border>
    <border>
      <left style="thin"/>
      <right style="double">
        <color indexed="63"/>
      </right>
      <top>
        <color indexed="63"/>
      </top>
      <bottom>
        <color indexed="63"/>
      </bottom>
    </border>
    <border>
      <left style="thin"/>
      <right style="double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double">
        <color indexed="17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0" fillId="32" borderId="0" xfId="0" applyFont="1" applyFill="1" applyAlignment="1">
      <alignment/>
    </xf>
    <xf numFmtId="0" fontId="31" fillId="32" borderId="0" xfId="0" applyFont="1" applyFill="1" applyAlignment="1">
      <alignment/>
    </xf>
    <xf numFmtId="0" fontId="32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33" fillId="32" borderId="0" xfId="0" applyFont="1" applyFill="1" applyAlignment="1">
      <alignment/>
    </xf>
    <xf numFmtId="0" fontId="34" fillId="32" borderId="0" xfId="0" applyFont="1" applyFill="1" applyAlignment="1">
      <alignment/>
    </xf>
    <xf numFmtId="0" fontId="32" fillId="32" borderId="12" xfId="0" applyFont="1" applyFill="1" applyBorder="1" applyAlignment="1">
      <alignment horizontal="center"/>
    </xf>
    <xf numFmtId="0" fontId="35" fillId="32" borderId="0" xfId="0" applyFont="1" applyFill="1" applyAlignment="1">
      <alignment/>
    </xf>
    <xf numFmtId="0" fontId="36" fillId="32" borderId="0" xfId="0" applyFont="1" applyFill="1" applyAlignment="1">
      <alignment horizontal="right"/>
    </xf>
    <xf numFmtId="0" fontId="37" fillId="32" borderId="0" xfId="0" applyFont="1" applyFill="1" applyAlignment="1">
      <alignment/>
    </xf>
    <xf numFmtId="0" fontId="36" fillId="32" borderId="0" xfId="0" applyFont="1" applyFill="1" applyBorder="1" applyAlignment="1">
      <alignment horizontal="right"/>
    </xf>
    <xf numFmtId="0" fontId="37" fillId="32" borderId="0" xfId="0" applyFont="1" applyFill="1" applyBorder="1" applyAlignment="1">
      <alignment/>
    </xf>
    <xf numFmtId="0" fontId="37" fillId="32" borderId="11" xfId="0" applyFont="1" applyFill="1" applyBorder="1" applyAlignment="1">
      <alignment/>
    </xf>
    <xf numFmtId="0" fontId="31" fillId="32" borderId="11" xfId="0" applyFont="1" applyFill="1" applyBorder="1" applyAlignment="1">
      <alignment/>
    </xf>
    <xf numFmtId="0" fontId="32" fillId="32" borderId="11" xfId="0" applyFont="1" applyFill="1" applyBorder="1" applyAlignment="1">
      <alignment/>
    </xf>
    <xf numFmtId="0" fontId="38" fillId="32" borderId="0" xfId="0" applyFont="1" applyFill="1" applyBorder="1" applyAlignment="1">
      <alignment/>
    </xf>
    <xf numFmtId="0" fontId="31" fillId="32" borderId="0" xfId="0" applyFont="1" applyFill="1" applyBorder="1" applyAlignment="1">
      <alignment/>
    </xf>
    <xf numFmtId="0" fontId="32" fillId="32" borderId="0" xfId="0" applyFont="1" applyFill="1" applyBorder="1" applyAlignment="1">
      <alignment/>
    </xf>
    <xf numFmtId="0" fontId="34" fillId="32" borderId="0" xfId="0" applyFont="1" applyFill="1" applyAlignment="1">
      <alignment horizontal="right"/>
    </xf>
    <xf numFmtId="0" fontId="30" fillId="32" borderId="0" xfId="0" applyFont="1" applyFill="1" applyBorder="1" applyAlignment="1">
      <alignment/>
    </xf>
    <xf numFmtId="0" fontId="38" fillId="32" borderId="11" xfId="0" applyFont="1" applyFill="1" applyBorder="1" applyAlignment="1">
      <alignment/>
    </xf>
    <xf numFmtId="0" fontId="39" fillId="32" borderId="11" xfId="0" applyFont="1" applyFill="1" applyBorder="1" applyAlignment="1">
      <alignment horizontal="right"/>
    </xf>
    <xf numFmtId="0" fontId="32" fillId="32" borderId="11" xfId="0" applyFont="1" applyFill="1" applyBorder="1" applyAlignment="1">
      <alignment horizontal="center"/>
    </xf>
    <xf numFmtId="0" fontId="34" fillId="32" borderId="11" xfId="0" applyFont="1" applyFill="1" applyBorder="1" applyAlignment="1">
      <alignment horizontal="center"/>
    </xf>
    <xf numFmtId="0" fontId="30" fillId="32" borderId="11" xfId="0" applyFont="1" applyFill="1" applyBorder="1" applyAlignment="1">
      <alignment/>
    </xf>
    <xf numFmtId="0" fontId="39" fillId="32" borderId="0" xfId="0" applyFont="1" applyFill="1" applyBorder="1" applyAlignment="1">
      <alignment horizontal="right"/>
    </xf>
    <xf numFmtId="0" fontId="32" fillId="32" borderId="0" xfId="0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34" fillId="32" borderId="13" xfId="0" applyFont="1" applyFill="1" applyBorder="1" applyAlignment="1">
      <alignment horizontal="center"/>
    </xf>
    <xf numFmtId="0" fontId="30" fillId="32" borderId="13" xfId="0" applyFont="1" applyFill="1" applyBorder="1" applyAlignment="1">
      <alignment/>
    </xf>
    <xf numFmtId="0" fontId="39" fillId="32" borderId="13" xfId="0" applyFont="1" applyFill="1" applyBorder="1" applyAlignment="1">
      <alignment horizontal="right"/>
    </xf>
    <xf numFmtId="0" fontId="35" fillId="32" borderId="11" xfId="0" applyFont="1" applyFill="1" applyBorder="1" applyAlignment="1">
      <alignment/>
    </xf>
    <xf numFmtId="0" fontId="31" fillId="32" borderId="14" xfId="0" applyFont="1" applyFill="1" applyBorder="1" applyAlignment="1">
      <alignment/>
    </xf>
    <xf numFmtId="0" fontId="30" fillId="32" borderId="14" xfId="0" applyFont="1" applyFill="1" applyBorder="1" applyAlignment="1">
      <alignment/>
    </xf>
    <xf numFmtId="0" fontId="40" fillId="32" borderId="0" xfId="0" applyFont="1" applyFill="1" applyAlignment="1">
      <alignment/>
    </xf>
    <xf numFmtId="0" fontId="38" fillId="32" borderId="15" xfId="0" applyFont="1" applyFill="1" applyBorder="1" applyAlignment="1">
      <alignment/>
    </xf>
    <xf numFmtId="0" fontId="31" fillId="32" borderId="15" xfId="0" applyFont="1" applyFill="1" applyBorder="1" applyAlignment="1">
      <alignment/>
    </xf>
    <xf numFmtId="0" fontId="32" fillId="32" borderId="15" xfId="0" applyFont="1" applyFill="1" applyBorder="1" applyAlignment="1">
      <alignment/>
    </xf>
    <xf numFmtId="0" fontId="30" fillId="32" borderId="15" xfId="0" applyFont="1" applyFill="1" applyBorder="1" applyAlignment="1">
      <alignment/>
    </xf>
    <xf numFmtId="0" fontId="40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34" fillId="32" borderId="0" xfId="0" applyFont="1" applyFill="1" applyBorder="1" applyAlignment="1">
      <alignment horizontal="right"/>
    </xf>
    <xf numFmtId="2" fontId="32" fillId="32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59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0" fontId="5" fillId="0" borderId="0" xfId="59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5" xfId="0" applyBorder="1" applyAlignment="1">
      <alignment/>
    </xf>
    <xf numFmtId="0" fontId="15" fillId="0" borderId="15" xfId="0" applyFont="1" applyBorder="1" applyAlignment="1">
      <alignment/>
    </xf>
    <xf numFmtId="0" fontId="0" fillId="33" borderId="17" xfId="0" applyFill="1" applyBorder="1" applyAlignment="1">
      <alignment horizontal="left" vertical="center"/>
    </xf>
    <xf numFmtId="0" fontId="28" fillId="34" borderId="10" xfId="0" applyFont="1" applyFill="1" applyBorder="1" applyAlignment="1">
      <alignment/>
    </xf>
    <xf numFmtId="0" fontId="29" fillId="34" borderId="10" xfId="0" applyFont="1" applyFill="1" applyBorder="1" applyAlignment="1">
      <alignment/>
    </xf>
    <xf numFmtId="0" fontId="28" fillId="34" borderId="18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8" fillId="32" borderId="10" xfId="0" applyFont="1" applyFill="1" applyBorder="1" applyAlignment="1">
      <alignment/>
    </xf>
    <xf numFmtId="2" fontId="28" fillId="36" borderId="16" xfId="0" applyNumberFormat="1" applyFont="1" applyFill="1" applyBorder="1" applyAlignment="1">
      <alignment/>
    </xf>
    <xf numFmtId="0" fontId="41" fillId="37" borderId="19" xfId="0" applyFont="1" applyFill="1" applyBorder="1" applyAlignment="1">
      <alignment horizontal="center" vertical="center" textRotation="90" wrapText="1"/>
    </xf>
    <xf numFmtId="0" fontId="23" fillId="37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7" fillId="35" borderId="20" xfId="0" applyFont="1" applyFill="1" applyBorder="1" applyAlignment="1">
      <alignment/>
    </xf>
    <xf numFmtId="0" fontId="29" fillId="34" borderId="21" xfId="0" applyFont="1" applyFill="1" applyBorder="1" applyAlignment="1">
      <alignment horizontal="center" vertical="center"/>
    </xf>
    <xf numFmtId="0" fontId="28" fillId="38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/>
    </xf>
    <xf numFmtId="0" fontId="21" fillId="37" borderId="22" xfId="0" applyFont="1" applyFill="1" applyBorder="1" applyAlignment="1">
      <alignment horizontal="center" vertical="center"/>
    </xf>
    <xf numFmtId="0" fontId="21" fillId="37" borderId="2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4" fillId="32" borderId="24" xfId="0" applyNumberFormat="1" applyFont="1" applyFill="1" applyBorder="1" applyAlignment="1">
      <alignment/>
    </xf>
    <xf numFmtId="0" fontId="44" fillId="32" borderId="25" xfId="0" applyFont="1" applyFill="1" applyBorder="1" applyAlignment="1">
      <alignment/>
    </xf>
    <xf numFmtId="0" fontId="44" fillId="32" borderId="10" xfId="0" applyNumberFormat="1" applyFont="1" applyFill="1" applyBorder="1" applyAlignment="1">
      <alignment/>
    </xf>
    <xf numFmtId="0" fontId="44" fillId="32" borderId="18" xfId="0" applyFont="1" applyFill="1" applyBorder="1" applyAlignment="1">
      <alignment/>
    </xf>
    <xf numFmtId="0" fontId="10" fillId="39" borderId="24" xfId="0" applyFont="1" applyFill="1" applyBorder="1" applyAlignment="1">
      <alignment horizontal="left" vertical="center"/>
    </xf>
    <xf numFmtId="2" fontId="19" fillId="39" borderId="24" xfId="0" applyNumberFormat="1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left" vertical="center"/>
    </xf>
    <xf numFmtId="2" fontId="19" fillId="39" borderId="1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0" fontId="5" fillId="0" borderId="27" xfId="59" applyNumberFormat="1" applyFont="1" applyBorder="1" applyAlignment="1">
      <alignment/>
    </xf>
    <xf numFmtId="0" fontId="0" fillId="40" borderId="26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1" fillId="0" borderId="31" xfId="0" applyFont="1" applyFill="1" applyBorder="1" applyAlignment="1">
      <alignment horizontal="center" vertical="center"/>
    </xf>
    <xf numFmtId="0" fontId="27" fillId="35" borderId="31" xfId="0" applyFont="1" applyFill="1" applyBorder="1" applyAlignment="1">
      <alignment/>
    </xf>
    <xf numFmtId="0" fontId="28" fillId="34" borderId="20" xfId="0" applyFont="1" applyFill="1" applyBorder="1" applyAlignment="1">
      <alignment/>
    </xf>
    <xf numFmtId="0" fontId="29" fillId="34" borderId="20" xfId="0" applyFont="1" applyFill="1" applyBorder="1" applyAlignment="1">
      <alignment/>
    </xf>
    <xf numFmtId="0" fontId="28" fillId="34" borderId="32" xfId="0" applyFont="1" applyFill="1" applyBorder="1" applyAlignment="1">
      <alignment/>
    </xf>
    <xf numFmtId="0" fontId="28" fillId="32" borderId="20" xfId="0" applyFont="1" applyFill="1" applyBorder="1" applyAlignment="1">
      <alignment/>
    </xf>
    <xf numFmtId="2" fontId="28" fillId="36" borderId="33" xfId="0" applyNumberFormat="1" applyFont="1" applyFill="1" applyBorder="1" applyAlignment="1">
      <alignment/>
    </xf>
    <xf numFmtId="0" fontId="28" fillId="38" borderId="20" xfId="0" applyFont="1" applyFill="1" applyBorder="1" applyAlignment="1">
      <alignment horizontal="center"/>
    </xf>
    <xf numFmtId="0" fontId="28" fillId="35" borderId="20" xfId="0" applyFont="1" applyFill="1" applyBorder="1" applyAlignment="1">
      <alignment/>
    </xf>
    <xf numFmtId="0" fontId="29" fillId="34" borderId="34" xfId="0" applyFont="1" applyFill="1" applyBorder="1" applyAlignment="1">
      <alignment horizontal="center" vertical="center"/>
    </xf>
    <xf numFmtId="0" fontId="44" fillId="32" borderId="10" xfId="0" applyFont="1" applyFill="1" applyBorder="1" applyAlignment="1">
      <alignment/>
    </xf>
    <xf numFmtId="0" fontId="42" fillId="41" borderId="35" xfId="0" applyFont="1" applyFill="1" applyBorder="1" applyAlignment="1">
      <alignment horizontal="center" vertical="center"/>
    </xf>
    <xf numFmtId="0" fontId="42" fillId="41" borderId="35" xfId="0" applyFont="1" applyFill="1" applyBorder="1" applyAlignment="1">
      <alignment horizontal="center" vertical="center" wrapText="1"/>
    </xf>
    <xf numFmtId="0" fontId="43" fillId="41" borderId="35" xfId="0" applyFont="1" applyFill="1" applyBorder="1" applyAlignment="1">
      <alignment horizontal="center" vertical="center" textRotation="90" wrapText="1"/>
    </xf>
    <xf numFmtId="0" fontId="43" fillId="41" borderId="36" xfId="0" applyFont="1" applyFill="1" applyBorder="1" applyAlignment="1">
      <alignment horizontal="center" vertical="center" textRotation="90" wrapText="1"/>
    </xf>
    <xf numFmtId="0" fontId="43" fillId="41" borderId="37" xfId="0" applyFont="1" applyFill="1" applyBorder="1" applyAlignment="1">
      <alignment horizontal="center" vertical="center" textRotation="90" wrapText="1"/>
    </xf>
    <xf numFmtId="0" fontId="44" fillId="32" borderId="38" xfId="0" applyFont="1" applyFill="1" applyBorder="1" applyAlignment="1">
      <alignment/>
    </xf>
    <xf numFmtId="0" fontId="44" fillId="32" borderId="21" xfId="0" applyFont="1" applyFill="1" applyBorder="1" applyAlignment="1">
      <alignment/>
    </xf>
    <xf numFmtId="0" fontId="10" fillId="39" borderId="20" xfId="0" applyFont="1" applyFill="1" applyBorder="1" applyAlignment="1">
      <alignment horizontal="left" vertical="center"/>
    </xf>
    <xf numFmtId="2" fontId="19" fillId="39" borderId="20" xfId="0" applyNumberFormat="1" applyFont="1" applyFill="1" applyBorder="1" applyAlignment="1">
      <alignment horizontal="center" vertical="center"/>
    </xf>
    <xf numFmtId="0" fontId="44" fillId="32" borderId="20" xfId="0" applyNumberFormat="1" applyFont="1" applyFill="1" applyBorder="1" applyAlignment="1">
      <alignment/>
    </xf>
    <xf numFmtId="0" fontId="44" fillId="32" borderId="20" xfId="0" applyFont="1" applyFill="1" applyBorder="1" applyAlignment="1">
      <alignment/>
    </xf>
    <xf numFmtId="0" fontId="44" fillId="32" borderId="34" xfId="0" applyFont="1" applyFill="1" applyBorder="1" applyAlignment="1">
      <alignment/>
    </xf>
    <xf numFmtId="0" fontId="48" fillId="32" borderId="0" xfId="0" applyFont="1" applyFill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0" fillId="0" borderId="41" xfId="0" applyFont="1" applyBorder="1" applyAlignment="1">
      <alignment horizontal="center" vertical="center" textRotation="90" wrapText="1"/>
    </xf>
    <xf numFmtId="0" fontId="50" fillId="0" borderId="39" xfId="0" applyFont="1" applyBorder="1" applyAlignment="1">
      <alignment horizontal="center" vertical="center" textRotation="90" wrapText="1"/>
    </xf>
    <xf numFmtId="0" fontId="14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 horizontal="center" vertical="center"/>
    </xf>
    <xf numFmtId="0" fontId="4" fillId="42" borderId="46" xfId="0" applyFont="1" applyFill="1" applyBorder="1" applyAlignment="1">
      <alignment horizontal="center"/>
    </xf>
    <xf numFmtId="10" fontId="0" fillId="42" borderId="47" xfId="59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9" fillId="0" borderId="48" xfId="0" applyFont="1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32" fillId="32" borderId="49" xfId="0" applyFont="1" applyFill="1" applyBorder="1" applyAlignment="1">
      <alignment/>
    </xf>
    <xf numFmtId="2" fontId="32" fillId="32" borderId="50" xfId="0" applyNumberFormat="1" applyFont="1" applyFill="1" applyBorder="1" applyAlignment="1">
      <alignment/>
    </xf>
    <xf numFmtId="0" fontId="23" fillId="37" borderId="19" xfId="0" applyFont="1" applyFill="1" applyBorder="1" applyAlignment="1">
      <alignment horizontal="center" vertical="center" wrapText="1"/>
    </xf>
    <xf numFmtId="0" fontId="0" fillId="43" borderId="48" xfId="0" applyFill="1" applyBorder="1" applyAlignment="1">
      <alignment/>
    </xf>
    <xf numFmtId="0" fontId="0" fillId="43" borderId="48" xfId="0" applyFill="1" applyBorder="1" applyAlignment="1">
      <alignment/>
    </xf>
    <xf numFmtId="0" fontId="27" fillId="42" borderId="51" xfId="0" applyFont="1" applyFill="1" applyBorder="1" applyAlignment="1">
      <alignment horizontal="center"/>
    </xf>
    <xf numFmtId="0" fontId="53" fillId="41" borderId="36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32" borderId="25" xfId="0" applyFont="1" applyFill="1" applyBorder="1" applyAlignment="1">
      <alignment/>
    </xf>
    <xf numFmtId="0" fontId="55" fillId="32" borderId="20" xfId="0" applyFont="1" applyFill="1" applyBorder="1" applyAlignment="1">
      <alignment/>
    </xf>
    <xf numFmtId="0" fontId="6" fillId="44" borderId="52" xfId="0" applyFont="1" applyFill="1" applyBorder="1" applyAlignment="1">
      <alignment/>
    </xf>
    <xf numFmtId="0" fontId="6" fillId="44" borderId="53" xfId="0" applyFont="1" applyFill="1" applyBorder="1" applyAlignment="1">
      <alignment/>
    </xf>
    <xf numFmtId="0" fontId="6" fillId="44" borderId="54" xfId="0" applyFont="1" applyFill="1" applyBorder="1" applyAlignment="1">
      <alignment/>
    </xf>
    <xf numFmtId="0" fontId="56" fillId="0" borderId="48" xfId="0" applyFont="1" applyBorder="1" applyAlignment="1">
      <alignment horizontal="center" vertical="center" textRotation="90"/>
    </xf>
    <xf numFmtId="0" fontId="41" fillId="37" borderId="55" xfId="0" applyFont="1" applyFill="1" applyBorder="1" applyAlignment="1">
      <alignment horizontal="center" vertical="center" textRotation="90"/>
    </xf>
    <xf numFmtId="0" fontId="33" fillId="37" borderId="19" xfId="0" applyFont="1" applyFill="1" applyBorder="1" applyAlignment="1">
      <alignment textRotation="90"/>
    </xf>
    <xf numFmtId="0" fontId="33" fillId="37" borderId="56" xfId="0" applyFont="1" applyFill="1" applyBorder="1" applyAlignment="1">
      <alignment textRotation="90"/>
    </xf>
    <xf numFmtId="0" fontId="33" fillId="37" borderId="57" xfId="0" applyFont="1" applyFill="1" applyBorder="1" applyAlignment="1">
      <alignment horizontal="center" textRotation="90"/>
    </xf>
    <xf numFmtId="0" fontId="33" fillId="34" borderId="58" xfId="0" applyFont="1" applyFill="1" applyBorder="1" applyAlignment="1">
      <alignment horizontal="center" vertical="center" textRotation="90"/>
    </xf>
    <xf numFmtId="0" fontId="21" fillId="37" borderId="59" xfId="0" applyFont="1" applyFill="1" applyBorder="1" applyAlignment="1">
      <alignment horizontal="center" vertical="center"/>
    </xf>
    <xf numFmtId="0" fontId="21" fillId="37" borderId="6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/>
    </xf>
    <xf numFmtId="0" fontId="29" fillId="34" borderId="31" xfId="0" applyFont="1" applyFill="1" applyBorder="1" applyAlignment="1">
      <alignment/>
    </xf>
    <xf numFmtId="0" fontId="28" fillId="34" borderId="61" xfId="0" applyFont="1" applyFill="1" applyBorder="1" applyAlignment="1">
      <alignment/>
    </xf>
    <xf numFmtId="0" fontId="28" fillId="32" borderId="31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7" fillId="0" borderId="1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Alignment="1">
      <alignment horizontal="left"/>
    </xf>
    <xf numFmtId="0" fontId="50" fillId="0" borderId="41" xfId="0" applyFont="1" applyBorder="1" applyAlignment="1">
      <alignment horizontal="left" vertical="center" textRotation="90" wrapText="1"/>
    </xf>
    <xf numFmtId="0" fontId="21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2" fontId="32" fillId="32" borderId="4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59" fillId="0" borderId="0" xfId="0" applyFont="1" applyAlignment="1">
      <alignment horizontal="left" textRotation="45"/>
    </xf>
    <xf numFmtId="0" fontId="1" fillId="0" borderId="0" xfId="0" applyFont="1" applyAlignment="1">
      <alignment vertical="center"/>
    </xf>
    <xf numFmtId="0" fontId="61" fillId="45" borderId="62" xfId="0" applyFont="1" applyFill="1" applyBorder="1" applyAlignment="1">
      <alignment horizontal="center" vertical="center"/>
    </xf>
    <xf numFmtId="0" fontId="6" fillId="45" borderId="63" xfId="0" applyFont="1" applyFill="1" applyBorder="1" applyAlignment="1">
      <alignment textRotation="90" wrapText="1"/>
    </xf>
    <xf numFmtId="0" fontId="6" fillId="45" borderId="64" xfId="0" applyFont="1" applyFill="1" applyBorder="1" applyAlignment="1">
      <alignment textRotation="90" wrapText="1"/>
    </xf>
    <xf numFmtId="0" fontId="6" fillId="44" borderId="65" xfId="0" applyFont="1" applyFill="1" applyBorder="1" applyAlignment="1">
      <alignment/>
    </xf>
    <xf numFmtId="0" fontId="62" fillId="44" borderId="66" xfId="0" applyFont="1" applyFill="1" applyBorder="1" applyAlignment="1">
      <alignment/>
    </xf>
    <xf numFmtId="10" fontId="62" fillId="46" borderId="66" xfId="59" applyNumberFormat="1" applyFont="1" applyFill="1" applyBorder="1" applyAlignment="1">
      <alignment/>
    </xf>
    <xf numFmtId="0" fontId="62" fillId="44" borderId="67" xfId="0" applyFont="1" applyFill="1" applyBorder="1" applyAlignment="1">
      <alignment/>
    </xf>
    <xf numFmtId="10" fontId="62" fillId="46" borderId="68" xfId="59" applyNumberFormat="1" applyFont="1" applyFill="1" applyBorder="1" applyAlignment="1">
      <alignment/>
    </xf>
    <xf numFmtId="10" fontId="62" fillId="46" borderId="69" xfId="59" applyNumberFormat="1" applyFont="1" applyFill="1" applyBorder="1" applyAlignment="1">
      <alignment/>
    </xf>
    <xf numFmtId="0" fontId="63" fillId="44" borderId="65" xfId="0" applyFont="1" applyFill="1" applyBorder="1" applyAlignment="1">
      <alignment/>
    </xf>
    <xf numFmtId="10" fontId="64" fillId="46" borderId="69" xfId="59" applyNumberFormat="1" applyFont="1" applyFill="1" applyBorder="1" applyAlignment="1">
      <alignment/>
    </xf>
    <xf numFmtId="10" fontId="62" fillId="46" borderId="70" xfId="59" applyNumberFormat="1" applyFont="1" applyFill="1" applyBorder="1" applyAlignment="1">
      <alignment/>
    </xf>
    <xf numFmtId="0" fontId="64" fillId="44" borderId="71" xfId="0" applyFont="1" applyFill="1" applyBorder="1" applyAlignment="1">
      <alignment/>
    </xf>
    <xf numFmtId="2" fontId="64" fillId="44" borderId="71" xfId="0" applyNumberFormat="1" applyFont="1" applyFill="1" applyBorder="1" applyAlignment="1">
      <alignment/>
    </xf>
    <xf numFmtId="0" fontId="6" fillId="44" borderId="72" xfId="0" applyFont="1" applyFill="1" applyBorder="1" applyAlignment="1">
      <alignment/>
    </xf>
    <xf numFmtId="0" fontId="18" fillId="44" borderId="39" xfId="0" applyFont="1" applyFill="1" applyBorder="1" applyAlignment="1">
      <alignment/>
    </xf>
    <xf numFmtId="10" fontId="62" fillId="46" borderId="73" xfId="59" applyNumberFormat="1" applyFont="1" applyFill="1" applyBorder="1" applyAlignment="1">
      <alignment/>
    </xf>
    <xf numFmtId="10" fontId="62" fillId="46" borderId="42" xfId="59" applyNumberFormat="1" applyFont="1" applyFill="1" applyBorder="1" applyAlignment="1">
      <alignment/>
    </xf>
    <xf numFmtId="0" fontId="18" fillId="44" borderId="0" xfId="0" applyFont="1" applyFill="1" applyBorder="1" applyAlignment="1">
      <alignment/>
    </xf>
    <xf numFmtId="10" fontId="62" fillId="46" borderId="74" xfId="59" applyNumberFormat="1" applyFont="1" applyFill="1" applyBorder="1" applyAlignment="1">
      <alignment/>
    </xf>
    <xf numFmtId="0" fontId="18" fillId="44" borderId="75" xfId="0" applyFont="1" applyFill="1" applyBorder="1" applyAlignment="1">
      <alignment/>
    </xf>
    <xf numFmtId="10" fontId="62" fillId="46" borderId="76" xfId="59" applyNumberFormat="1" applyFont="1" applyFill="1" applyBorder="1" applyAlignment="1">
      <alignment/>
    </xf>
    <xf numFmtId="0" fontId="63" fillId="44" borderId="72" xfId="0" applyFont="1" applyFill="1" applyBorder="1" applyAlignment="1">
      <alignment/>
    </xf>
    <xf numFmtId="10" fontId="64" fillId="46" borderId="76" xfId="59" applyNumberFormat="1" applyFont="1" applyFill="1" applyBorder="1" applyAlignment="1">
      <alignment/>
    </xf>
    <xf numFmtId="0" fontId="62" fillId="44" borderId="77" xfId="0" applyFont="1" applyFill="1" applyBorder="1" applyAlignment="1">
      <alignment/>
    </xf>
    <xf numFmtId="10" fontId="62" fillId="46" borderId="15" xfId="59" applyNumberFormat="1" applyFont="1" applyFill="1" applyBorder="1" applyAlignment="1">
      <alignment/>
    </xf>
    <xf numFmtId="0" fontId="64" fillId="44" borderId="78" xfId="0" applyFont="1" applyFill="1" applyBorder="1" applyAlignment="1">
      <alignment/>
    </xf>
    <xf numFmtId="2" fontId="64" fillId="44" borderId="79" xfId="0" applyNumberFormat="1" applyFont="1" applyFill="1" applyBorder="1" applyAlignment="1">
      <alignment/>
    </xf>
    <xf numFmtId="0" fontId="62" fillId="44" borderId="39" xfId="0" applyFont="1" applyFill="1" applyBorder="1" applyAlignment="1">
      <alignment/>
    </xf>
    <xf numFmtId="0" fontId="64" fillId="44" borderId="79" xfId="0" applyFont="1" applyFill="1" applyBorder="1" applyAlignment="1">
      <alignment/>
    </xf>
    <xf numFmtId="0" fontId="62" fillId="44" borderId="80" xfId="0" applyFont="1" applyFill="1" applyBorder="1" applyAlignment="1">
      <alignment/>
    </xf>
    <xf numFmtId="0" fontId="64" fillId="44" borderId="81" xfId="0" applyFont="1" applyFill="1" applyBorder="1" applyAlignment="1">
      <alignment/>
    </xf>
    <xf numFmtId="2" fontId="64" fillId="44" borderId="81" xfId="0" applyNumberFormat="1" applyFont="1" applyFill="1" applyBorder="1" applyAlignment="1">
      <alignment/>
    </xf>
    <xf numFmtId="0" fontId="62" fillId="44" borderId="82" xfId="0" applyFont="1" applyFill="1" applyBorder="1" applyAlignment="1">
      <alignment/>
    </xf>
    <xf numFmtId="10" fontId="62" fillId="46" borderId="83" xfId="59" applyNumberFormat="1" applyFont="1" applyFill="1" applyBorder="1" applyAlignment="1">
      <alignment/>
    </xf>
    <xf numFmtId="10" fontId="62" fillId="46" borderId="84" xfId="59" applyNumberFormat="1" applyFont="1" applyFill="1" applyBorder="1" applyAlignment="1">
      <alignment/>
    </xf>
    <xf numFmtId="10" fontId="62" fillId="46" borderId="85" xfId="59" applyNumberFormat="1" applyFont="1" applyFill="1" applyBorder="1" applyAlignment="1">
      <alignment/>
    </xf>
    <xf numFmtId="10" fontId="62" fillId="46" borderId="86" xfId="59" applyNumberFormat="1" applyFont="1" applyFill="1" applyBorder="1" applyAlignment="1">
      <alignment/>
    </xf>
    <xf numFmtId="0" fontId="63" fillId="44" borderId="87" xfId="0" applyFont="1" applyFill="1" applyBorder="1" applyAlignment="1">
      <alignment/>
    </xf>
    <xf numFmtId="10" fontId="64" fillId="46" borderId="86" xfId="59" applyNumberFormat="1" applyFont="1" applyFill="1" applyBorder="1" applyAlignment="1">
      <alignment/>
    </xf>
    <xf numFmtId="0" fontId="62" fillId="44" borderId="88" xfId="0" applyFont="1" applyFill="1" applyBorder="1" applyAlignment="1">
      <alignment/>
    </xf>
    <xf numFmtId="10" fontId="62" fillId="46" borderId="89" xfId="59" applyNumberFormat="1" applyFont="1" applyFill="1" applyBorder="1" applyAlignment="1">
      <alignment/>
    </xf>
    <xf numFmtId="0" fontId="64" fillId="44" borderId="90" xfId="0" applyFont="1" applyFill="1" applyBorder="1" applyAlignment="1">
      <alignment/>
    </xf>
    <xf numFmtId="2" fontId="64" fillId="44" borderId="90" xfId="0" applyNumberFormat="1" applyFont="1" applyFill="1" applyBorder="1" applyAlignment="1">
      <alignment/>
    </xf>
    <xf numFmtId="0" fontId="64" fillId="0" borderId="91" xfId="0" applyFont="1" applyFill="1" applyBorder="1" applyAlignment="1">
      <alignment/>
    </xf>
    <xf numFmtId="188" fontId="63" fillId="0" borderId="92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9" fillId="0" borderId="93" xfId="0" applyFont="1" applyFill="1" applyBorder="1" applyAlignment="1">
      <alignment/>
    </xf>
    <xf numFmtId="0" fontId="65" fillId="0" borderId="94" xfId="0" applyFont="1" applyBorder="1" applyAlignment="1">
      <alignment horizontal="center"/>
    </xf>
    <xf numFmtId="0" fontId="6" fillId="0" borderId="95" xfId="0" applyFont="1" applyFill="1" applyBorder="1" applyAlignment="1">
      <alignment/>
    </xf>
    <xf numFmtId="0" fontId="64" fillId="0" borderId="96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6" fillId="0" borderId="97" xfId="0" applyFont="1" applyFill="1" applyBorder="1" applyAlignment="1">
      <alignment/>
    </xf>
    <xf numFmtId="0" fontId="64" fillId="0" borderId="98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0" borderId="0" xfId="0" applyFont="1" applyAlignment="1">
      <alignment/>
    </xf>
    <xf numFmtId="0" fontId="62" fillId="0" borderId="99" xfId="0" applyFont="1" applyFill="1" applyBorder="1" applyAlignment="1">
      <alignment horizontal="right"/>
    </xf>
    <xf numFmtId="0" fontId="62" fillId="0" borderId="10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62" fillId="0" borderId="101" xfId="0" applyFont="1" applyFill="1" applyBorder="1" applyAlignment="1">
      <alignment horizontal="right"/>
    </xf>
    <xf numFmtId="0" fontId="62" fillId="0" borderId="102" xfId="0" applyFont="1" applyFill="1" applyBorder="1" applyAlignment="1">
      <alignment/>
    </xf>
    <xf numFmtId="0" fontId="62" fillId="0" borderId="103" xfId="0" applyFont="1" applyFill="1" applyBorder="1" applyAlignment="1">
      <alignment horizontal="right"/>
    </xf>
    <xf numFmtId="0" fontId="63" fillId="0" borderId="104" xfId="0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60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0" fillId="0" borderId="61" xfId="0" applyFill="1" applyBorder="1" applyAlignment="1">
      <alignment/>
    </xf>
    <xf numFmtId="0" fontId="67" fillId="0" borderId="107" xfId="0" applyFont="1" applyBorder="1" applyAlignment="1">
      <alignment/>
    </xf>
    <xf numFmtId="0" fontId="0" fillId="0" borderId="108" xfId="0" applyFill="1" applyBorder="1" applyAlignment="1">
      <alignment/>
    </xf>
    <xf numFmtId="0" fontId="6" fillId="45" borderId="109" xfId="0" applyFont="1" applyFill="1" applyBorder="1" applyAlignment="1">
      <alignment horizontal="center" textRotation="90"/>
    </xf>
    <xf numFmtId="0" fontId="6" fillId="45" borderId="110" xfId="0" applyFont="1" applyFill="1" applyBorder="1" applyAlignment="1">
      <alignment horizontal="center" textRotation="90"/>
    </xf>
    <xf numFmtId="0" fontId="6" fillId="45" borderId="111" xfId="0" applyFont="1" applyFill="1" applyBorder="1" applyAlignment="1">
      <alignment horizontal="center" textRotation="90"/>
    </xf>
    <xf numFmtId="0" fontId="6" fillId="45" borderId="112" xfId="0" applyFont="1" applyFill="1" applyBorder="1" applyAlignment="1">
      <alignment horizontal="center" textRotation="90"/>
    </xf>
    <xf numFmtId="0" fontId="6" fillId="45" borderId="113" xfId="0" applyFont="1" applyFill="1" applyBorder="1" applyAlignment="1">
      <alignment horizontal="center" textRotation="90"/>
    </xf>
    <xf numFmtId="0" fontId="6" fillId="45" borderId="114" xfId="0" applyFont="1" applyFill="1" applyBorder="1" applyAlignment="1">
      <alignment horizontal="center" textRotation="90"/>
    </xf>
    <xf numFmtId="0" fontId="6" fillId="0" borderId="115" xfId="0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right"/>
    </xf>
    <xf numFmtId="2" fontId="18" fillId="0" borderId="102" xfId="0" applyNumberFormat="1" applyFont="1" applyFill="1" applyBorder="1" applyAlignment="1">
      <alignment horizontal="right"/>
    </xf>
    <xf numFmtId="10" fontId="18" fillId="0" borderId="116" xfId="0" applyNumberFormat="1" applyFont="1" applyBorder="1" applyAlignment="1">
      <alignment horizontal="center"/>
    </xf>
    <xf numFmtId="10" fontId="18" fillId="0" borderId="104" xfId="0" applyNumberFormat="1" applyFont="1" applyBorder="1" applyAlignment="1">
      <alignment horizontal="center"/>
    </xf>
    <xf numFmtId="0" fontId="6" fillId="45" borderId="117" xfId="0" applyFont="1" applyFill="1" applyBorder="1" applyAlignment="1">
      <alignment horizontal="center" textRotation="90"/>
    </xf>
    <xf numFmtId="0" fontId="18" fillId="0" borderId="118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60" fillId="47" borderId="120" xfId="0" applyFont="1" applyFill="1" applyBorder="1" applyAlignment="1">
      <alignment horizontal="center" vertical="center"/>
    </xf>
    <xf numFmtId="0" fontId="60" fillId="47" borderId="121" xfId="0" applyFont="1" applyFill="1" applyBorder="1" applyAlignment="1">
      <alignment horizontal="center" vertical="center"/>
    </xf>
    <xf numFmtId="0" fontId="60" fillId="47" borderId="122" xfId="0" applyFont="1" applyFill="1" applyBorder="1" applyAlignment="1">
      <alignment horizontal="center" vertical="center"/>
    </xf>
    <xf numFmtId="10" fontId="18" fillId="0" borderId="103" xfId="0" applyNumberFormat="1" applyFont="1" applyBorder="1" applyAlignment="1">
      <alignment horizontal="center"/>
    </xf>
    <xf numFmtId="0" fontId="6" fillId="45" borderId="123" xfId="0" applyFont="1" applyFill="1" applyBorder="1" applyAlignment="1">
      <alignment horizontal="center" textRotation="90" wrapText="1"/>
    </xf>
    <xf numFmtId="0" fontId="6" fillId="45" borderId="114" xfId="0" applyFont="1" applyFill="1" applyBorder="1" applyAlignment="1">
      <alignment horizontal="center" textRotation="90" wrapText="1"/>
    </xf>
    <xf numFmtId="0" fontId="6" fillId="0" borderId="124" xfId="0" applyFont="1" applyFill="1" applyBorder="1" applyAlignment="1">
      <alignment horizontal="center"/>
    </xf>
    <xf numFmtId="0" fontId="18" fillId="0" borderId="99" xfId="0" applyFont="1" applyFill="1" applyBorder="1" applyAlignment="1">
      <alignment horizontal="center"/>
    </xf>
    <xf numFmtId="2" fontId="18" fillId="0" borderId="116" xfId="0" applyNumberFormat="1" applyFont="1" applyFill="1" applyBorder="1" applyAlignment="1">
      <alignment horizontal="right"/>
    </xf>
    <xf numFmtId="2" fontId="18" fillId="0" borderId="104" xfId="0" applyNumberFormat="1" applyFont="1" applyFill="1" applyBorder="1" applyAlignment="1">
      <alignment horizontal="right"/>
    </xf>
    <xf numFmtId="0" fontId="65" fillId="48" borderId="125" xfId="0" applyFont="1" applyFill="1" applyBorder="1" applyAlignment="1">
      <alignment horizontal="center"/>
    </xf>
    <xf numFmtId="0" fontId="65" fillId="48" borderId="126" xfId="0" applyFont="1" applyFill="1" applyBorder="1" applyAlignment="1">
      <alignment horizontal="center"/>
    </xf>
    <xf numFmtId="0" fontId="65" fillId="48" borderId="127" xfId="0" applyFont="1" applyFill="1" applyBorder="1" applyAlignment="1">
      <alignment horizontal="center"/>
    </xf>
    <xf numFmtId="0" fontId="62" fillId="0" borderId="99" xfId="0" applyFont="1" applyFill="1" applyBorder="1" applyAlignment="1">
      <alignment horizontal="left"/>
    </xf>
    <xf numFmtId="0" fontId="62" fillId="0" borderId="118" xfId="0" applyFont="1" applyFill="1" applyBorder="1" applyAlignment="1">
      <alignment horizontal="left"/>
    </xf>
    <xf numFmtId="0" fontId="62" fillId="0" borderId="101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2" fillId="0" borderId="103" xfId="0" applyFont="1" applyFill="1" applyBorder="1" applyAlignment="1">
      <alignment horizontal="left"/>
    </xf>
    <xf numFmtId="0" fontId="62" fillId="0" borderId="116" xfId="0" applyFont="1" applyFill="1" applyBorder="1" applyAlignment="1">
      <alignment horizontal="left"/>
    </xf>
    <xf numFmtId="0" fontId="18" fillId="0" borderId="100" xfId="0" applyFont="1" applyFill="1" applyBorder="1" applyAlignment="1">
      <alignment horizontal="center"/>
    </xf>
    <xf numFmtId="2" fontId="18" fillId="0" borderId="118" xfId="0" applyNumberFormat="1" applyFont="1" applyFill="1" applyBorder="1" applyAlignment="1">
      <alignment horizontal="right"/>
    </xf>
    <xf numFmtId="2" fontId="18" fillId="0" borderId="100" xfId="0" applyNumberFormat="1" applyFont="1" applyFill="1" applyBorder="1" applyAlignment="1">
      <alignment horizontal="right"/>
    </xf>
    <xf numFmtId="0" fontId="10" fillId="39" borderId="22" xfId="0" applyNumberFormat="1" applyFont="1" applyFill="1" applyBorder="1" applyAlignment="1">
      <alignment horizontal="left" vertical="center"/>
    </xf>
    <xf numFmtId="0" fontId="10" fillId="39" borderId="10" xfId="0" applyNumberFormat="1" applyFont="1" applyFill="1" applyBorder="1" applyAlignment="1">
      <alignment horizontal="left" vertical="center"/>
    </xf>
    <xf numFmtId="0" fontId="10" fillId="39" borderId="23" xfId="0" applyNumberFormat="1" applyFont="1" applyFill="1" applyBorder="1" applyAlignment="1">
      <alignment horizontal="left" vertical="center"/>
    </xf>
    <xf numFmtId="0" fontId="10" fillId="39" borderId="20" xfId="0" applyNumberFormat="1" applyFont="1" applyFill="1" applyBorder="1" applyAlignment="1">
      <alignment horizontal="left" vertical="center"/>
    </xf>
    <xf numFmtId="0" fontId="10" fillId="39" borderId="128" xfId="0" applyNumberFormat="1" applyFont="1" applyFill="1" applyBorder="1" applyAlignment="1">
      <alignment horizontal="left" vertical="center"/>
    </xf>
    <xf numFmtId="0" fontId="10" fillId="39" borderId="24" xfId="0" applyNumberFormat="1" applyFont="1" applyFill="1" applyBorder="1" applyAlignment="1">
      <alignment horizontal="left" vertical="center"/>
    </xf>
    <xf numFmtId="0" fontId="42" fillId="41" borderId="129" xfId="0" applyFont="1" applyFill="1" applyBorder="1" applyAlignment="1">
      <alignment horizontal="center" vertical="center"/>
    </xf>
    <xf numFmtId="0" fontId="42" fillId="41" borderId="130" xfId="0" applyFont="1" applyFill="1" applyBorder="1" applyAlignment="1">
      <alignment horizontal="center" vertical="center"/>
    </xf>
    <xf numFmtId="1" fontId="14" fillId="43" borderId="131" xfId="0" applyNumberFormat="1" applyFont="1" applyFill="1" applyBorder="1" applyAlignment="1">
      <alignment horizontal="center"/>
    </xf>
    <xf numFmtId="1" fontId="14" fillId="43" borderId="17" xfId="0" applyNumberFormat="1" applyFont="1" applyFill="1" applyBorder="1" applyAlignment="1">
      <alignment horizontal="center"/>
    </xf>
    <xf numFmtId="1" fontId="14" fillId="43" borderId="26" xfId="0" applyNumberFormat="1" applyFont="1" applyFill="1" applyBorder="1" applyAlignment="1">
      <alignment horizontal="center"/>
    </xf>
    <xf numFmtId="192" fontId="14" fillId="43" borderId="131" xfId="0" applyNumberFormat="1" applyFont="1" applyFill="1" applyBorder="1" applyAlignment="1">
      <alignment horizontal="center"/>
    </xf>
    <xf numFmtId="192" fontId="14" fillId="43" borderId="17" xfId="0" applyNumberFormat="1" applyFont="1" applyFill="1" applyBorder="1" applyAlignment="1">
      <alignment horizontal="center"/>
    </xf>
    <xf numFmtId="192" fontId="14" fillId="43" borderId="26" xfId="0" applyNumberFormat="1" applyFont="1" applyFill="1" applyBorder="1" applyAlignment="1">
      <alignment horizontal="center"/>
    </xf>
    <xf numFmtId="0" fontId="13" fillId="43" borderId="41" xfId="0" applyFont="1" applyFill="1" applyBorder="1" applyAlignment="1">
      <alignment horizontal="center"/>
    </xf>
    <xf numFmtId="0" fontId="13" fillId="43" borderId="39" xfId="0" applyFont="1" applyFill="1" applyBorder="1" applyAlignment="1">
      <alignment horizontal="center"/>
    </xf>
    <xf numFmtId="0" fontId="13" fillId="43" borderId="40" xfId="0" applyFont="1" applyFill="1" applyBorder="1" applyAlignment="1">
      <alignment horizontal="center"/>
    </xf>
    <xf numFmtId="191" fontId="5" fillId="0" borderId="17" xfId="0" applyNumberFormat="1" applyFont="1" applyBorder="1" applyAlignment="1">
      <alignment horizontal="center"/>
    </xf>
    <xf numFmtId="0" fontId="5" fillId="43" borderId="41" xfId="0" applyFont="1" applyFill="1" applyBorder="1" applyAlignment="1">
      <alignment horizontal="right"/>
    </xf>
    <xf numFmtId="0" fontId="5" fillId="43" borderId="75" xfId="0" applyFont="1" applyFill="1" applyBorder="1" applyAlignment="1">
      <alignment horizontal="right"/>
    </xf>
    <xf numFmtId="0" fontId="4" fillId="42" borderId="132" xfId="0" applyFont="1" applyFill="1" applyBorder="1" applyAlignment="1">
      <alignment horizontal="center"/>
    </xf>
    <xf numFmtId="0" fontId="4" fillId="42" borderId="20" xfId="0" applyFont="1" applyFill="1" applyBorder="1" applyAlignment="1">
      <alignment horizontal="center"/>
    </xf>
    <xf numFmtId="0" fontId="4" fillId="42" borderId="133" xfId="0" applyFont="1" applyFill="1" applyBorder="1" applyAlignment="1">
      <alignment horizontal="center"/>
    </xf>
    <xf numFmtId="0" fontId="4" fillId="42" borderId="32" xfId="0" applyFont="1" applyFill="1" applyBorder="1" applyAlignment="1">
      <alignment horizontal="center"/>
    </xf>
    <xf numFmtId="193" fontId="0" fillId="49" borderId="131" xfId="0" applyNumberFormat="1" applyFill="1" applyBorder="1" applyAlignment="1">
      <alignment horizontal="right"/>
    </xf>
    <xf numFmtId="193" fontId="0" fillId="49" borderId="17" xfId="0" applyNumberFormat="1" applyFill="1" applyBorder="1" applyAlignment="1">
      <alignment horizontal="right"/>
    </xf>
    <xf numFmtId="193" fontId="0" fillId="49" borderId="26" xfId="0" applyNumberFormat="1" applyFill="1" applyBorder="1" applyAlignment="1">
      <alignment horizontal="right"/>
    </xf>
    <xf numFmtId="10" fontId="0" fillId="42" borderId="134" xfId="59" applyNumberFormat="1" applyFont="1" applyFill="1" applyBorder="1" applyAlignment="1">
      <alignment horizontal="center"/>
    </xf>
    <xf numFmtId="10" fontId="0" fillId="42" borderId="135" xfId="59" applyNumberFormat="1" applyFont="1" applyFill="1" applyBorder="1" applyAlignment="1">
      <alignment horizontal="center"/>
    </xf>
    <xf numFmtId="0" fontId="0" fillId="50" borderId="131" xfId="0" applyFill="1" applyBorder="1" applyAlignment="1">
      <alignment horizontal="left"/>
    </xf>
    <xf numFmtId="0" fontId="0" fillId="50" borderId="17" xfId="0" applyFill="1" applyBorder="1" applyAlignment="1">
      <alignment horizontal="left"/>
    </xf>
    <xf numFmtId="0" fontId="3" fillId="51" borderId="131" xfId="0" applyFont="1" applyFill="1" applyBorder="1" applyAlignment="1">
      <alignment horizontal="center"/>
    </xf>
    <xf numFmtId="0" fontId="3" fillId="51" borderId="17" xfId="0" applyFont="1" applyFill="1" applyBorder="1" applyAlignment="1">
      <alignment horizontal="center"/>
    </xf>
    <xf numFmtId="0" fontId="3" fillId="51" borderId="26" xfId="0" applyFont="1" applyFill="1" applyBorder="1" applyAlignment="1">
      <alignment horizontal="center"/>
    </xf>
    <xf numFmtId="10" fontId="0" fillId="42" borderId="71" xfId="59" applyNumberFormat="1" applyFont="1" applyFill="1" applyBorder="1" applyAlignment="1">
      <alignment horizontal="center"/>
    </xf>
    <xf numFmtId="0" fontId="27" fillId="42" borderId="136" xfId="0" applyFont="1" applyFill="1" applyBorder="1" applyAlignment="1">
      <alignment horizontal="center"/>
    </xf>
    <xf numFmtId="0" fontId="27" fillId="42" borderId="24" xfId="0" applyFont="1" applyFill="1" applyBorder="1" applyAlignment="1">
      <alignment horizontal="center"/>
    </xf>
    <xf numFmtId="0" fontId="27" fillId="42" borderId="137" xfId="0" applyFont="1" applyFill="1" applyBorder="1" applyAlignment="1">
      <alignment horizontal="center"/>
    </xf>
    <xf numFmtId="0" fontId="27" fillId="42" borderId="25" xfId="0" applyFont="1" applyFill="1" applyBorder="1" applyAlignment="1">
      <alignment horizontal="center"/>
    </xf>
    <xf numFmtId="0" fontId="27" fillId="42" borderId="138" xfId="0" applyFont="1" applyFill="1" applyBorder="1" applyAlignment="1">
      <alignment horizontal="center"/>
    </xf>
    <xf numFmtId="0" fontId="27" fillId="42" borderId="13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40" xfId="0" applyBorder="1" applyAlignment="1">
      <alignment/>
    </xf>
    <xf numFmtId="0" fontId="0" fillId="0" borderId="140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1" xfId="0" applyBorder="1" applyAlignment="1">
      <alignment/>
    </xf>
    <xf numFmtId="0" fontId="0" fillId="0" borderId="142" xfId="0" applyBorder="1" applyAlignment="1">
      <alignment/>
    </xf>
    <xf numFmtId="0" fontId="58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0" borderId="18" xfId="0" applyFont="1" applyFill="1" applyBorder="1" applyAlignment="1">
      <alignment horizontal="left"/>
    </xf>
    <xf numFmtId="0" fontId="27" fillId="0" borderId="143" xfId="0" applyFont="1" applyFill="1" applyBorder="1" applyAlignment="1">
      <alignment horizontal="left"/>
    </xf>
    <xf numFmtId="0" fontId="57" fillId="0" borderId="144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0" fontId="0" fillId="0" borderId="148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0" fillId="0" borderId="150" xfId="0" applyBorder="1" applyAlignment="1">
      <alignment horizontal="center"/>
    </xf>
    <xf numFmtId="0" fontId="0" fillId="0" borderId="151" xfId="0" applyBorder="1" applyAlignment="1">
      <alignment horizontal="center"/>
    </xf>
    <xf numFmtId="0" fontId="51" fillId="0" borderId="17" xfId="0" applyFont="1" applyBorder="1" applyAlignment="1">
      <alignment horizontal="center" vertical="center"/>
    </xf>
    <xf numFmtId="0" fontId="51" fillId="0" borderId="13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0" fillId="0" borderId="150" xfId="0" applyBorder="1" applyAlignment="1">
      <alignment horizontal="center" vertical="center"/>
    </xf>
    <xf numFmtId="0" fontId="0" fillId="0" borderId="151" xfId="0" applyBorder="1" applyAlignment="1">
      <alignment horizontal="center" vertical="center"/>
    </xf>
    <xf numFmtId="0" fontId="32" fillId="32" borderId="0" xfId="0" applyFont="1" applyFill="1" applyBorder="1" applyAlignment="1">
      <alignment horizontal="center"/>
    </xf>
    <xf numFmtId="0" fontId="32" fillId="32" borderId="12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 vertical="center"/>
    </xf>
    <xf numFmtId="0" fontId="34" fillId="32" borderId="0" xfId="0" applyFont="1" applyFill="1" applyBorder="1" applyAlignment="1">
      <alignment horizontal="right"/>
    </xf>
    <xf numFmtId="0" fontId="26" fillId="32" borderId="0" xfId="0" applyFont="1" applyFill="1" applyBorder="1" applyAlignment="1">
      <alignment horizontal="center" vertical="center"/>
    </xf>
    <xf numFmtId="0" fontId="34" fillId="32" borderId="0" xfId="0" applyFont="1" applyFill="1" applyAlignment="1">
      <alignment horizontal="right"/>
    </xf>
    <xf numFmtId="0" fontId="32" fillId="32" borderId="152" xfId="0" applyFont="1" applyFill="1" applyBorder="1" applyAlignment="1">
      <alignment horizontal="center"/>
    </xf>
    <xf numFmtId="0" fontId="32" fillId="32" borderId="153" xfId="0" applyFont="1" applyFill="1" applyBorder="1" applyAlignment="1">
      <alignment horizontal="center"/>
    </xf>
    <xf numFmtId="0" fontId="39" fillId="32" borderId="0" xfId="0" applyFont="1" applyFill="1" applyBorder="1" applyAlignment="1">
      <alignment horizontal="right"/>
    </xf>
    <xf numFmtId="0" fontId="36" fillId="32" borderId="0" xfId="0" applyFont="1" applyFill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2" fillId="32" borderId="154" xfId="0" applyFont="1" applyFill="1" applyBorder="1" applyAlignment="1">
      <alignment horizontal="center"/>
    </xf>
    <xf numFmtId="0" fontId="36" fillId="32" borderId="11" xfId="0" applyFont="1" applyFill="1" applyBorder="1" applyAlignment="1">
      <alignment horizontal="right"/>
    </xf>
    <xf numFmtId="0" fontId="32" fillId="32" borderId="155" xfId="0" applyFont="1" applyFill="1" applyBorder="1" applyAlignment="1">
      <alignment horizontal="center"/>
    </xf>
    <xf numFmtId="0" fontId="36" fillId="32" borderId="0" xfId="0" applyFont="1" applyFill="1" applyBorder="1" applyAlignment="1">
      <alignment horizontal="right"/>
    </xf>
    <xf numFmtId="0" fontId="34" fillId="32" borderId="0" xfId="0" applyFont="1" applyFill="1" applyAlignment="1">
      <alignment horizontal="right"/>
    </xf>
    <xf numFmtId="0" fontId="17" fillId="0" borderId="0" xfId="0" applyFont="1" applyBorder="1" applyAlignment="1">
      <alignment horizontal="center"/>
    </xf>
    <xf numFmtId="0" fontId="5" fillId="0" borderId="2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29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9" fillId="33" borderId="131" xfId="0" applyFont="1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46" fillId="40" borderId="144" xfId="0" applyFont="1" applyFill="1" applyBorder="1" applyAlignment="1">
      <alignment horizontal="left" vertical="center"/>
    </xf>
    <xf numFmtId="0" fontId="47" fillId="0" borderId="156" xfId="0" applyFont="1" applyBorder="1" applyAlignment="1">
      <alignment horizontal="left" vertical="center"/>
    </xf>
    <xf numFmtId="0" fontId="47" fillId="0" borderId="145" xfId="0" applyFont="1" applyBorder="1" applyAlignment="1">
      <alignment horizontal="left" vertical="center"/>
    </xf>
    <xf numFmtId="0" fontId="47" fillId="0" borderId="30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6" fillId="40" borderId="131" xfId="0" applyFont="1" applyFill="1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46" fillId="33" borderId="131" xfId="0" applyFont="1" applyFill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65" fillId="40" borderId="17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indexed="60"/>
      </font>
    </dxf>
    <dxf>
      <font>
        <color indexed="17"/>
      </font>
    </dxf>
    <dxf>
      <font>
        <color indexed="60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Grafikon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"/>
          <c:y val="0.103"/>
          <c:w val="0.9125"/>
          <c:h val="0.87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hingle">
                <a:fgClr>
                  <a:srgbClr val="FFFFFF"/>
                </a:fgClr>
                <a:bgClr>
                  <a:srgbClr val="9999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overlap val="100"/>
        <c:shape val="cylinder"/>
        <c:axId val="49399691"/>
        <c:axId val="41944036"/>
      </c:bar3DChart>
      <c:catAx>
        <c:axId val="49399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imena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44036"/>
        <c:crosses val="autoZero"/>
        <c:auto val="1"/>
        <c:lblOffset val="100"/>
        <c:tickLblSkip val="1"/>
        <c:noMultiLvlLbl val="0"/>
      </c:catAx>
      <c:valAx>
        <c:axId val="419440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visina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At val="1"/>
        <c:crossBetween val="between"/>
        <c:dispUnits/>
      </c:valAx>
      <c:spPr>
        <a:solidFill>
          <a:srgbClr val="CCCC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75"/>
          <c:y val="0.456"/>
          <c:w val="0.079"/>
          <c:h val="0.178"/>
        </c:manualLayout>
      </c:layout>
      <c:overlay val="0"/>
      <c:spPr>
        <a:solidFill>
          <a:srgbClr val="CCCCFF"/>
        </a:solidFill>
        <a:ln w="3175">
          <a:pattFill prst="pct50">
            <a:fgClr>
              <a:srgbClr val="000000"/>
            </a:fgClr>
            <a:bgClr>
              <a:srgbClr val="FFFFFF"/>
            </a:bgClr>
          </a:patt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0</xdr:row>
      <xdr:rowOff>295275</xdr:rowOff>
    </xdr:from>
    <xdr:to>
      <xdr:col>4</xdr:col>
      <xdr:colOff>342900</xdr:colOff>
      <xdr:row>0</xdr:row>
      <xdr:rowOff>295275</xdr:rowOff>
    </xdr:to>
    <xdr:sp>
      <xdr:nvSpPr>
        <xdr:cNvPr id="1" name="Line 1"/>
        <xdr:cNvSpPr>
          <a:spLocks/>
        </xdr:cNvSpPr>
      </xdr:nvSpPr>
      <xdr:spPr>
        <a:xfrm flipV="1">
          <a:off x="2543175" y="295275"/>
          <a:ext cx="485775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Q12predmeti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12predme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136"/>
  <sheetViews>
    <sheetView zoomScale="80" zoomScaleNormal="80" zoomScalePageLayoutView="0" workbookViewId="0" topLeftCell="A11">
      <selection activeCell="T28" sqref="T28"/>
    </sheetView>
  </sheetViews>
  <sheetFormatPr defaultColWidth="8.8515625" defaultRowHeight="12.75"/>
  <cols>
    <col min="1" max="1" width="4.421875" style="14" customWidth="1"/>
    <col min="2" max="2" width="12.421875" style="15" customWidth="1"/>
    <col min="3" max="3" width="16.28125" style="12" customWidth="1"/>
    <col min="4" max="4" width="15.57421875" style="12" bestFit="1" customWidth="1"/>
    <col min="5" max="5" width="5.140625" style="12" bestFit="1" customWidth="1"/>
    <col min="6" max="6" width="4.28125" style="12" customWidth="1"/>
    <col min="7" max="10" width="4.421875" style="12" bestFit="1" customWidth="1"/>
    <col min="11" max="11" width="4.421875" style="12" customWidth="1"/>
    <col min="12" max="13" width="4.421875" style="12" bestFit="1" customWidth="1"/>
    <col min="14" max="14" width="4.28125" style="12" bestFit="1" customWidth="1"/>
    <col min="15" max="17" width="4.421875" style="12" bestFit="1" customWidth="1"/>
    <col min="18" max="18" width="4.28125" style="12" customWidth="1"/>
    <col min="19" max="19" width="4.57421875" style="12" bestFit="1" customWidth="1"/>
    <col min="20" max="20" width="4.7109375" style="12" bestFit="1" customWidth="1"/>
    <col min="21" max="21" width="4.28125" style="12" customWidth="1"/>
    <col min="22" max="22" width="8.7109375" style="12" bestFit="1" customWidth="1"/>
    <col min="23" max="23" width="5.00390625" style="16" customWidth="1"/>
    <col min="24" max="24" width="16.140625" style="12" bestFit="1" customWidth="1"/>
    <col min="25" max="25" width="5.421875" style="16" bestFit="1" customWidth="1"/>
    <col min="26" max="16384" width="8.8515625" style="12" customWidth="1"/>
  </cols>
  <sheetData>
    <row r="1" spans="1:42" s="16" customFormat="1" ht="118.5" customHeight="1">
      <c r="A1" s="160" t="s">
        <v>83</v>
      </c>
      <c r="B1" s="79" t="s">
        <v>75</v>
      </c>
      <c r="C1" s="80" t="s">
        <v>20</v>
      </c>
      <c r="D1" s="80" t="s">
        <v>21</v>
      </c>
      <c r="E1" s="161" t="s">
        <v>65</v>
      </c>
      <c r="F1" s="161" t="s">
        <v>188</v>
      </c>
      <c r="G1" s="161" t="s">
        <v>66</v>
      </c>
      <c r="H1" s="161" t="s">
        <v>67</v>
      </c>
      <c r="I1" s="161" t="s">
        <v>68</v>
      </c>
      <c r="J1" s="161" t="s">
        <v>69</v>
      </c>
      <c r="K1" s="161" t="s">
        <v>70</v>
      </c>
      <c r="L1" s="161" t="s">
        <v>23</v>
      </c>
      <c r="M1" s="161" t="s">
        <v>71</v>
      </c>
      <c r="N1" s="161" t="s">
        <v>72</v>
      </c>
      <c r="O1" s="161" t="s">
        <v>73</v>
      </c>
      <c r="P1" s="161" t="s">
        <v>109</v>
      </c>
      <c r="Q1" s="162" t="s">
        <v>74</v>
      </c>
      <c r="R1" s="162" t="s">
        <v>100</v>
      </c>
      <c r="S1" s="161" t="s">
        <v>24</v>
      </c>
      <c r="T1" s="161" t="s">
        <v>25</v>
      </c>
      <c r="U1" s="161" t="s">
        <v>40</v>
      </c>
      <c r="V1" s="163" t="s">
        <v>22</v>
      </c>
      <c r="W1" s="161" t="s">
        <v>76</v>
      </c>
      <c r="X1" s="148" t="s">
        <v>80</v>
      </c>
      <c r="Y1" s="164" t="s">
        <v>17</v>
      </c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9.5">
      <c r="A2" s="86">
        <v>1</v>
      </c>
      <c r="B2" s="13">
        <v>150107</v>
      </c>
      <c r="C2" s="76" t="s">
        <v>138</v>
      </c>
      <c r="D2" s="76" t="s">
        <v>194</v>
      </c>
      <c r="E2" s="73">
        <v>5</v>
      </c>
      <c r="F2" s="74">
        <v>4</v>
      </c>
      <c r="G2" s="73">
        <v>5</v>
      </c>
      <c r="H2" s="73">
        <v>3</v>
      </c>
      <c r="I2" s="73">
        <v>4</v>
      </c>
      <c r="J2" s="73">
        <v>5</v>
      </c>
      <c r="K2" s="73"/>
      <c r="L2" s="73">
        <v>3</v>
      </c>
      <c r="M2" s="73">
        <v>5</v>
      </c>
      <c r="N2" s="73">
        <v>5</v>
      </c>
      <c r="O2" s="73">
        <v>4</v>
      </c>
      <c r="P2" s="73">
        <v>5</v>
      </c>
      <c r="Q2" s="75">
        <v>4</v>
      </c>
      <c r="R2" s="75"/>
      <c r="S2" s="77">
        <v>15</v>
      </c>
      <c r="T2" s="77">
        <v>0</v>
      </c>
      <c r="U2" s="77">
        <f>S2+T2</f>
        <v>15</v>
      </c>
      <c r="V2" s="78">
        <f aca="true" t="shared" si="0" ref="V2:V35">AVERAGE(E2,F2:Q2)</f>
        <v>4.333333333333333</v>
      </c>
      <c r="W2" s="84">
        <f>COUNTIF(E2:Q2,"=1")</f>
        <v>0</v>
      </c>
      <c r="X2" s="85" t="str">
        <f>IF(Y2&gt;0,"Neocenjen",IF(W2&gt;0,"Nedovoljan",IF(V2&gt;=4.5,"Odličan",IF(V2&gt;=3.5,"Vrlo dobar",IF(V2&gt;=2.5,"Dobar",IF(V2&gt;=1.5,"Dovoljan"))))))</f>
        <v>Vrlo dobar</v>
      </c>
      <c r="Y2" s="83">
        <f>COUNTIF(E2:P2,"=0")</f>
        <v>0</v>
      </c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</row>
    <row r="3" spans="1:42" ht="19.5">
      <c r="A3" s="86">
        <v>2</v>
      </c>
      <c r="B3" s="13">
        <v>250107</v>
      </c>
      <c r="C3" s="76" t="s">
        <v>195</v>
      </c>
      <c r="D3" s="76" t="s">
        <v>196</v>
      </c>
      <c r="E3" s="73">
        <v>1</v>
      </c>
      <c r="F3" s="74">
        <v>2</v>
      </c>
      <c r="G3" s="73">
        <v>5</v>
      </c>
      <c r="H3" s="73">
        <v>3</v>
      </c>
      <c r="I3" s="73">
        <v>1</v>
      </c>
      <c r="J3" s="73">
        <v>1</v>
      </c>
      <c r="K3" s="73"/>
      <c r="L3" s="73">
        <v>1</v>
      </c>
      <c r="M3" s="73">
        <v>1</v>
      </c>
      <c r="N3" s="73">
        <v>3</v>
      </c>
      <c r="O3" s="73">
        <v>2</v>
      </c>
      <c r="P3" s="73">
        <v>3</v>
      </c>
      <c r="Q3" s="75">
        <v>2</v>
      </c>
      <c r="R3" s="75"/>
      <c r="S3" s="77">
        <v>190</v>
      </c>
      <c r="T3" s="77">
        <v>4</v>
      </c>
      <c r="U3" s="77">
        <f aca="true" t="shared" si="1" ref="U3:U26">S3+T3</f>
        <v>194</v>
      </c>
      <c r="V3" s="78">
        <f t="shared" si="0"/>
        <v>2.0833333333333335</v>
      </c>
      <c r="W3" s="84">
        <f aca="true" t="shared" si="2" ref="W3:W35">COUNTIF(E3:Q3,"=1")</f>
        <v>5</v>
      </c>
      <c r="X3" s="85" t="str">
        <f>IF(Y3&gt;0,"Neocenjen",IF(W3&gt;0,"Nedovoljan",IF(V3&gt;=4.5,"Odličan",IF(V3&gt;=3.5,"Vrlo dobar",IF(V3&gt;=2.5,"Dobar",IF(V3&gt;=1.5,"Dovoljan"))))))</f>
        <v>Nedovoljan</v>
      </c>
      <c r="Y3" s="83">
        <f>COUNTIF(E3:P3,"=0")</f>
        <v>0</v>
      </c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</row>
    <row r="4" spans="1:42" ht="19.5">
      <c r="A4" s="86">
        <v>3</v>
      </c>
      <c r="B4" s="13">
        <v>350107</v>
      </c>
      <c r="C4" s="76" t="s">
        <v>197</v>
      </c>
      <c r="D4" s="76" t="s">
        <v>198</v>
      </c>
      <c r="E4" s="73">
        <v>3</v>
      </c>
      <c r="F4" s="74">
        <v>2</v>
      </c>
      <c r="G4" s="73">
        <v>5</v>
      </c>
      <c r="H4" s="73">
        <v>4</v>
      </c>
      <c r="I4" s="73">
        <v>3</v>
      </c>
      <c r="J4" s="73">
        <v>2</v>
      </c>
      <c r="K4" s="73"/>
      <c r="L4" s="73">
        <v>1</v>
      </c>
      <c r="M4" s="73">
        <v>2</v>
      </c>
      <c r="N4" s="73">
        <v>5</v>
      </c>
      <c r="O4" s="73">
        <v>3</v>
      </c>
      <c r="P4" s="73">
        <v>5</v>
      </c>
      <c r="Q4" s="75">
        <v>2</v>
      </c>
      <c r="R4" s="75"/>
      <c r="S4" s="77">
        <v>0</v>
      </c>
      <c r="T4" s="77">
        <v>2</v>
      </c>
      <c r="U4" s="77">
        <v>2</v>
      </c>
      <c r="V4" s="78">
        <f t="shared" si="0"/>
        <v>3.0833333333333335</v>
      </c>
      <c r="W4" s="84">
        <f t="shared" si="2"/>
        <v>1</v>
      </c>
      <c r="X4" s="85" t="str">
        <f>IF(Y4&gt;0,"Neocenjen",IF(W4&gt;0,"Nedovoljan",IF(V4&gt;=4.5,"Odličan",IF(V4&gt;=3.5,"Vrlo dobar",IF(V4&gt;=2.5,"Dobar",IF(V4&gt;=1.5,"Dovoljan"))))))</f>
        <v>Nedovoljan</v>
      </c>
      <c r="Y4" s="83">
        <f>COUNTIF(E4:P4,"=0")</f>
        <v>0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</row>
    <row r="5" spans="1:42" ht="19.5">
      <c r="A5" s="86">
        <v>4</v>
      </c>
      <c r="B5" s="13">
        <v>450107</v>
      </c>
      <c r="C5" s="76" t="s">
        <v>199</v>
      </c>
      <c r="D5" s="76" t="s">
        <v>200</v>
      </c>
      <c r="E5" s="73">
        <v>1</v>
      </c>
      <c r="F5" s="74">
        <v>1</v>
      </c>
      <c r="G5" s="73">
        <v>4</v>
      </c>
      <c r="H5" s="73">
        <v>3</v>
      </c>
      <c r="I5" s="73">
        <v>1</v>
      </c>
      <c r="J5" s="73">
        <v>1</v>
      </c>
      <c r="K5" s="73"/>
      <c r="L5" s="73">
        <v>1</v>
      </c>
      <c r="M5" s="73">
        <v>1</v>
      </c>
      <c r="N5" s="73">
        <v>3</v>
      </c>
      <c r="O5" s="73">
        <v>1</v>
      </c>
      <c r="P5" s="73">
        <v>3</v>
      </c>
      <c r="Q5" s="75" t="s">
        <v>213</v>
      </c>
      <c r="R5" s="75"/>
      <c r="S5" s="77">
        <v>10</v>
      </c>
      <c r="T5" s="77">
        <v>244</v>
      </c>
      <c r="U5" s="77">
        <f t="shared" si="1"/>
        <v>254</v>
      </c>
      <c r="V5" s="78">
        <f t="shared" si="0"/>
        <v>1.8181818181818181</v>
      </c>
      <c r="W5" s="84">
        <f t="shared" si="2"/>
        <v>7</v>
      </c>
      <c r="X5" s="85" t="str">
        <f>IF(Y5&gt;0,"Neocenjen",IF(W5&gt;0,"Nedovoljan",IF(V5&gt;=4.5,"Odličan",IF(V5&gt;=3.5,"Vrlo dobar",IF(V5&gt;=2.5,"Dobar",IF(V5&gt;=1.5,"Dovoljan"))))))</f>
        <v>Nedovoljan</v>
      </c>
      <c r="Y5" s="83">
        <f aca="true" t="shared" si="3" ref="Y5:Y35">COUNTIF(E5:P5,"=0")</f>
        <v>0</v>
      </c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</row>
    <row r="6" spans="1:42" ht="19.5">
      <c r="A6" s="86">
        <v>5</v>
      </c>
      <c r="B6" s="13">
        <v>550107</v>
      </c>
      <c r="C6" s="76" t="s">
        <v>199</v>
      </c>
      <c r="D6" s="76" t="s">
        <v>201</v>
      </c>
      <c r="E6" s="73">
        <v>1</v>
      </c>
      <c r="F6" s="74">
        <v>1</v>
      </c>
      <c r="G6" s="73">
        <v>3</v>
      </c>
      <c r="H6" s="73">
        <v>3</v>
      </c>
      <c r="I6" s="73">
        <v>1</v>
      </c>
      <c r="J6" s="73">
        <v>1</v>
      </c>
      <c r="K6" s="73"/>
      <c r="L6" s="73">
        <v>1</v>
      </c>
      <c r="M6" s="73">
        <v>1</v>
      </c>
      <c r="N6" s="73">
        <v>2</v>
      </c>
      <c r="O6" s="73">
        <v>1</v>
      </c>
      <c r="P6" s="73">
        <v>2</v>
      </c>
      <c r="Q6" s="75" t="s">
        <v>213</v>
      </c>
      <c r="R6" s="75"/>
      <c r="S6" s="77">
        <v>10</v>
      </c>
      <c r="T6" s="77">
        <v>237</v>
      </c>
      <c r="U6" s="77">
        <f t="shared" si="1"/>
        <v>247</v>
      </c>
      <c r="V6" s="78">
        <f t="shared" si="0"/>
        <v>1.5454545454545454</v>
      </c>
      <c r="W6" s="84">
        <f t="shared" si="2"/>
        <v>7</v>
      </c>
      <c r="X6" s="85" t="str">
        <f>IF(Y6&gt;0,"Neocenjen",IF(W6&gt;0,"Nedovoljan",IF(V6&gt;=4.5,"Odličan",IF(V6&gt;=3.5,"Vrlo dobar",IF(V6&gt;=2.5,"Dobar",IF(V6&gt;=1.5,"Dovoljan"))))))</f>
        <v>Nedovoljan</v>
      </c>
      <c r="Y6" s="83">
        <f t="shared" si="3"/>
        <v>0</v>
      </c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</row>
    <row r="7" spans="1:42" ht="19.5">
      <c r="A7" s="86">
        <v>6</v>
      </c>
      <c r="B7" s="13">
        <v>650107</v>
      </c>
      <c r="C7" s="76" t="s">
        <v>202</v>
      </c>
      <c r="D7" s="76" t="s">
        <v>203</v>
      </c>
      <c r="E7" s="73">
        <v>1</v>
      </c>
      <c r="F7" s="74">
        <v>2</v>
      </c>
      <c r="G7" s="73">
        <v>5</v>
      </c>
      <c r="H7" s="73">
        <v>3</v>
      </c>
      <c r="I7" s="73">
        <v>1</v>
      </c>
      <c r="J7" s="73">
        <v>1</v>
      </c>
      <c r="K7" s="73"/>
      <c r="L7" s="73">
        <v>1</v>
      </c>
      <c r="M7" s="73">
        <v>1</v>
      </c>
      <c r="N7" s="73">
        <v>5</v>
      </c>
      <c r="O7" s="73">
        <v>3</v>
      </c>
      <c r="P7" s="73">
        <v>4</v>
      </c>
      <c r="Q7" s="75">
        <v>2</v>
      </c>
      <c r="R7" s="75"/>
      <c r="S7" s="77">
        <v>78</v>
      </c>
      <c r="T7" s="77">
        <v>3</v>
      </c>
      <c r="U7" s="77">
        <f t="shared" si="1"/>
        <v>81</v>
      </c>
      <c r="V7" s="78">
        <f t="shared" si="0"/>
        <v>2.4166666666666665</v>
      </c>
      <c r="W7" s="84">
        <f t="shared" si="2"/>
        <v>5</v>
      </c>
      <c r="X7" s="85" t="str">
        <f aca="true" t="shared" si="4" ref="X7:X35">IF(Y7&gt;0,"Neocenjen",IF(W7&gt;0,"Nedovoljan",IF(V7&gt;=4.5,"Odličan",IF(V7&gt;=3.5,"Vrlo dobar",IF(V7&gt;=2.5,"Dobar","Dovoljan")))))</f>
        <v>Nedovoljan</v>
      </c>
      <c r="Y7" s="83">
        <f t="shared" si="3"/>
        <v>0</v>
      </c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</row>
    <row r="8" spans="1:42" ht="19.5">
      <c r="A8" s="86">
        <v>7</v>
      </c>
      <c r="B8" s="13">
        <v>750107</v>
      </c>
      <c r="C8" s="76" t="s">
        <v>204</v>
      </c>
      <c r="D8" s="76" t="s">
        <v>151</v>
      </c>
      <c r="E8" s="73">
        <v>4</v>
      </c>
      <c r="F8" s="74">
        <v>2</v>
      </c>
      <c r="G8" s="73">
        <v>5</v>
      </c>
      <c r="H8" s="73">
        <v>5</v>
      </c>
      <c r="I8" s="73">
        <v>3</v>
      </c>
      <c r="J8" s="73">
        <v>3</v>
      </c>
      <c r="K8" s="73"/>
      <c r="L8" s="73">
        <v>1</v>
      </c>
      <c r="M8" s="73">
        <v>3</v>
      </c>
      <c r="N8" s="73">
        <v>5</v>
      </c>
      <c r="O8" s="73">
        <v>4</v>
      </c>
      <c r="P8" s="73">
        <v>5</v>
      </c>
      <c r="Q8" s="75">
        <v>4</v>
      </c>
      <c r="R8" s="75"/>
      <c r="S8" s="77">
        <v>30</v>
      </c>
      <c r="T8" s="77">
        <v>3</v>
      </c>
      <c r="U8" s="77">
        <f t="shared" si="1"/>
        <v>33</v>
      </c>
      <c r="V8" s="78">
        <f t="shared" si="0"/>
        <v>3.6666666666666665</v>
      </c>
      <c r="W8" s="84">
        <f t="shared" si="2"/>
        <v>1</v>
      </c>
      <c r="X8" s="85" t="str">
        <f t="shared" si="4"/>
        <v>Nedovoljan</v>
      </c>
      <c r="Y8" s="83">
        <f t="shared" si="3"/>
        <v>0</v>
      </c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</row>
    <row r="9" spans="1:42" ht="19.5">
      <c r="A9" s="86">
        <v>8</v>
      </c>
      <c r="B9" s="13">
        <v>850107</v>
      </c>
      <c r="C9" s="76" t="s">
        <v>205</v>
      </c>
      <c r="D9" s="76" t="s">
        <v>165</v>
      </c>
      <c r="E9" s="73">
        <v>4</v>
      </c>
      <c r="F9" s="74">
        <v>5</v>
      </c>
      <c r="G9" s="73">
        <v>5</v>
      </c>
      <c r="H9" s="73">
        <v>5</v>
      </c>
      <c r="I9" s="73">
        <v>4</v>
      </c>
      <c r="J9" s="73">
        <v>5</v>
      </c>
      <c r="K9" s="73"/>
      <c r="L9" s="73">
        <v>5</v>
      </c>
      <c r="M9" s="73">
        <v>5</v>
      </c>
      <c r="N9" s="73">
        <v>5</v>
      </c>
      <c r="O9" s="73">
        <v>5</v>
      </c>
      <c r="P9" s="73">
        <v>5</v>
      </c>
      <c r="Q9" s="75">
        <v>5</v>
      </c>
      <c r="R9" s="75"/>
      <c r="S9" s="77">
        <v>11</v>
      </c>
      <c r="T9" s="77">
        <v>1</v>
      </c>
      <c r="U9" s="77">
        <f t="shared" si="1"/>
        <v>12</v>
      </c>
      <c r="V9" s="78">
        <f t="shared" si="0"/>
        <v>4.833333333333333</v>
      </c>
      <c r="W9" s="84">
        <f t="shared" si="2"/>
        <v>0</v>
      </c>
      <c r="X9" s="85" t="str">
        <f t="shared" si="4"/>
        <v>Odličan</v>
      </c>
      <c r="Y9" s="83">
        <f t="shared" si="3"/>
        <v>0</v>
      </c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</row>
    <row r="10" spans="1:42" ht="19.5">
      <c r="A10" s="86">
        <v>9</v>
      </c>
      <c r="B10" s="13">
        <v>950107</v>
      </c>
      <c r="C10" s="76" t="s">
        <v>148</v>
      </c>
      <c r="D10" s="76" t="s">
        <v>147</v>
      </c>
      <c r="E10" s="73">
        <v>3</v>
      </c>
      <c r="F10" s="74">
        <v>3</v>
      </c>
      <c r="G10" s="73">
        <v>5</v>
      </c>
      <c r="H10" s="73">
        <v>4</v>
      </c>
      <c r="I10" s="73">
        <v>2</v>
      </c>
      <c r="J10" s="73">
        <v>3</v>
      </c>
      <c r="K10" s="73"/>
      <c r="L10" s="73">
        <v>1</v>
      </c>
      <c r="M10" s="73">
        <v>2</v>
      </c>
      <c r="N10" s="73">
        <v>5</v>
      </c>
      <c r="O10" s="73">
        <v>4</v>
      </c>
      <c r="P10" s="73">
        <v>5</v>
      </c>
      <c r="Q10" s="75">
        <v>3</v>
      </c>
      <c r="R10" s="75"/>
      <c r="S10" s="77">
        <v>7</v>
      </c>
      <c r="T10" s="77">
        <v>0</v>
      </c>
      <c r="U10" s="77">
        <f t="shared" si="1"/>
        <v>7</v>
      </c>
      <c r="V10" s="78">
        <f t="shared" si="0"/>
        <v>3.3333333333333335</v>
      </c>
      <c r="W10" s="84">
        <f t="shared" si="2"/>
        <v>1</v>
      </c>
      <c r="X10" s="85" t="str">
        <f t="shared" si="4"/>
        <v>Nedovoljan</v>
      </c>
      <c r="Y10" s="83">
        <f t="shared" si="3"/>
        <v>0</v>
      </c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</row>
    <row r="11" spans="1:42" ht="19.5">
      <c r="A11" s="86">
        <v>10</v>
      </c>
      <c r="B11" s="13">
        <v>1050107</v>
      </c>
      <c r="C11" s="76" t="s">
        <v>206</v>
      </c>
      <c r="D11" s="76" t="s">
        <v>207</v>
      </c>
      <c r="E11" s="73">
        <v>5</v>
      </c>
      <c r="F11" s="74">
        <v>5</v>
      </c>
      <c r="G11" s="73">
        <v>5</v>
      </c>
      <c r="H11" s="73">
        <v>5</v>
      </c>
      <c r="I11" s="73">
        <v>4</v>
      </c>
      <c r="J11" s="73">
        <v>5</v>
      </c>
      <c r="K11" s="73"/>
      <c r="L11" s="73">
        <v>5</v>
      </c>
      <c r="M11" s="73">
        <v>5</v>
      </c>
      <c r="N11" s="73">
        <v>5</v>
      </c>
      <c r="O11" s="73">
        <v>5</v>
      </c>
      <c r="P11" s="73">
        <v>5</v>
      </c>
      <c r="Q11" s="75">
        <v>5</v>
      </c>
      <c r="R11" s="75"/>
      <c r="S11" s="77">
        <v>7</v>
      </c>
      <c r="T11" s="77">
        <v>0</v>
      </c>
      <c r="U11" s="77">
        <f t="shared" si="1"/>
        <v>7</v>
      </c>
      <c r="V11" s="78">
        <f t="shared" si="0"/>
        <v>4.916666666666667</v>
      </c>
      <c r="W11" s="84">
        <f t="shared" si="2"/>
        <v>0</v>
      </c>
      <c r="X11" s="85" t="str">
        <f t="shared" si="4"/>
        <v>Odličan</v>
      </c>
      <c r="Y11" s="83">
        <f t="shared" si="3"/>
        <v>0</v>
      </c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</row>
    <row r="12" spans="1:42" ht="19.5">
      <c r="A12" s="86">
        <v>11</v>
      </c>
      <c r="B12" s="13">
        <v>1150107</v>
      </c>
      <c r="C12" s="76" t="s">
        <v>208</v>
      </c>
      <c r="D12" s="76" t="s">
        <v>209</v>
      </c>
      <c r="E12" s="73">
        <v>2</v>
      </c>
      <c r="F12" s="74">
        <v>2</v>
      </c>
      <c r="G12" s="73">
        <v>5</v>
      </c>
      <c r="H12" s="73">
        <v>5</v>
      </c>
      <c r="I12" s="73">
        <v>1</v>
      </c>
      <c r="J12" s="73">
        <v>1</v>
      </c>
      <c r="K12" s="73"/>
      <c r="L12" s="73">
        <v>1</v>
      </c>
      <c r="M12" s="73">
        <v>2</v>
      </c>
      <c r="N12" s="73">
        <v>5</v>
      </c>
      <c r="O12" s="73">
        <v>4</v>
      </c>
      <c r="P12" s="73">
        <v>5</v>
      </c>
      <c r="Q12" s="75">
        <v>3</v>
      </c>
      <c r="R12" s="75"/>
      <c r="S12" s="77">
        <v>35</v>
      </c>
      <c r="T12" s="77">
        <v>5</v>
      </c>
      <c r="U12" s="77">
        <f>S12+T12</f>
        <v>40</v>
      </c>
      <c r="V12" s="78">
        <f>AVERAGE(E12,F12:Q12)</f>
        <v>3</v>
      </c>
      <c r="W12" s="84">
        <f>COUNTIF(E12:Q12,"=1")</f>
        <v>3</v>
      </c>
      <c r="X12" s="85" t="str">
        <f>IF(Y12&gt;0,"Neocenjen",IF(W12&gt;0,"Nedovoljan",IF(V12&gt;=4.5,"Odličan",IF(V12&gt;=3.5,"Vrlo dobar",IF(V12&gt;=2.5,"Dobar","Dovoljan")))))</f>
        <v>Nedovoljan</v>
      </c>
      <c r="Y12" s="83">
        <f>COUNTIF(E12:P12,"=0")</f>
        <v>0</v>
      </c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</row>
    <row r="13" spans="1:42" ht="19.5">
      <c r="A13" s="86">
        <v>12</v>
      </c>
      <c r="B13" s="13">
        <v>1250107</v>
      </c>
      <c r="C13" s="76" t="s">
        <v>210</v>
      </c>
      <c r="D13" s="76" t="s">
        <v>211</v>
      </c>
      <c r="E13" s="73">
        <v>3</v>
      </c>
      <c r="F13" s="74">
        <v>2</v>
      </c>
      <c r="G13" s="73">
        <v>5</v>
      </c>
      <c r="H13" s="73">
        <v>5</v>
      </c>
      <c r="I13" s="73">
        <v>3</v>
      </c>
      <c r="J13" s="73">
        <v>4</v>
      </c>
      <c r="K13" s="73"/>
      <c r="L13" s="73">
        <v>3</v>
      </c>
      <c r="M13" s="73">
        <v>4</v>
      </c>
      <c r="N13" s="73">
        <v>5</v>
      </c>
      <c r="O13" s="73">
        <v>4</v>
      </c>
      <c r="P13" s="73">
        <v>5</v>
      </c>
      <c r="Q13" s="75">
        <v>3</v>
      </c>
      <c r="R13" s="75"/>
      <c r="S13" s="77">
        <v>21</v>
      </c>
      <c r="T13" s="77">
        <v>0</v>
      </c>
      <c r="U13" s="77">
        <f t="shared" si="1"/>
        <v>21</v>
      </c>
      <c r="V13" s="78">
        <f t="shared" si="0"/>
        <v>3.8333333333333335</v>
      </c>
      <c r="W13" s="84">
        <f t="shared" si="2"/>
        <v>0</v>
      </c>
      <c r="X13" s="85" t="str">
        <f t="shared" si="4"/>
        <v>Vrlo dobar</v>
      </c>
      <c r="Y13" s="83">
        <f t="shared" si="3"/>
        <v>0</v>
      </c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</row>
    <row r="14" spans="1:42" ht="19.5">
      <c r="A14" s="86">
        <v>13</v>
      </c>
      <c r="B14" s="13">
        <v>1350107</v>
      </c>
      <c r="C14" s="76" t="s">
        <v>212</v>
      </c>
      <c r="D14" s="76" t="s">
        <v>142</v>
      </c>
      <c r="E14" s="73">
        <v>4</v>
      </c>
      <c r="F14" s="74">
        <v>4</v>
      </c>
      <c r="G14" s="73">
        <v>5</v>
      </c>
      <c r="H14" s="73">
        <v>5</v>
      </c>
      <c r="I14" s="73">
        <v>4</v>
      </c>
      <c r="J14" s="73">
        <v>4</v>
      </c>
      <c r="K14" s="73"/>
      <c r="L14" s="73">
        <v>2</v>
      </c>
      <c r="M14" s="73">
        <v>4</v>
      </c>
      <c r="N14" s="73">
        <v>5</v>
      </c>
      <c r="O14" s="73">
        <v>4</v>
      </c>
      <c r="P14" s="73">
        <v>5</v>
      </c>
      <c r="Q14" s="75">
        <v>4</v>
      </c>
      <c r="R14" s="75" t="s">
        <v>213</v>
      </c>
      <c r="S14" s="77">
        <v>29</v>
      </c>
      <c r="T14" s="77">
        <v>0</v>
      </c>
      <c r="U14" s="77">
        <f t="shared" si="1"/>
        <v>29</v>
      </c>
      <c r="V14" s="78">
        <f t="shared" si="0"/>
        <v>4.166666666666667</v>
      </c>
      <c r="W14" s="84">
        <f t="shared" si="2"/>
        <v>0</v>
      </c>
      <c r="X14" s="85" t="str">
        <f t="shared" si="4"/>
        <v>Vrlo dobar</v>
      </c>
      <c r="Y14" s="83">
        <f t="shared" si="3"/>
        <v>0</v>
      </c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</row>
    <row r="15" spans="1:42" ht="19.5">
      <c r="A15" s="86">
        <v>14</v>
      </c>
      <c r="B15" s="13">
        <v>1450107</v>
      </c>
      <c r="C15" s="76" t="s">
        <v>212</v>
      </c>
      <c r="D15" s="76" t="s">
        <v>149</v>
      </c>
      <c r="E15" s="73">
        <v>2</v>
      </c>
      <c r="F15" s="74">
        <v>2</v>
      </c>
      <c r="G15" s="73">
        <v>5</v>
      </c>
      <c r="H15" s="73">
        <v>3</v>
      </c>
      <c r="I15" s="73">
        <v>2</v>
      </c>
      <c r="J15" s="73">
        <v>2</v>
      </c>
      <c r="K15" s="73"/>
      <c r="L15" s="73">
        <v>1</v>
      </c>
      <c r="M15" s="73">
        <v>2</v>
      </c>
      <c r="N15" s="73">
        <v>5</v>
      </c>
      <c r="O15" s="73">
        <v>2</v>
      </c>
      <c r="P15" s="73">
        <v>5</v>
      </c>
      <c r="Q15" s="75">
        <v>2</v>
      </c>
      <c r="R15" s="75"/>
      <c r="S15" s="77">
        <v>69</v>
      </c>
      <c r="T15" s="77">
        <v>37</v>
      </c>
      <c r="U15" s="77">
        <f t="shared" si="1"/>
        <v>106</v>
      </c>
      <c r="V15" s="78">
        <f t="shared" si="0"/>
        <v>2.75</v>
      </c>
      <c r="W15" s="84">
        <f t="shared" si="2"/>
        <v>1</v>
      </c>
      <c r="X15" s="85" t="str">
        <f t="shared" si="4"/>
        <v>Nedovoljan</v>
      </c>
      <c r="Y15" s="83">
        <f t="shared" si="3"/>
        <v>0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</row>
    <row r="16" spans="1:42" ht="19.5">
      <c r="A16" s="86">
        <v>15</v>
      </c>
      <c r="B16" s="13">
        <v>1550107</v>
      </c>
      <c r="C16" s="76" t="s">
        <v>214</v>
      </c>
      <c r="D16" s="76" t="s">
        <v>215</v>
      </c>
      <c r="E16" s="73">
        <v>5</v>
      </c>
      <c r="F16" s="74">
        <v>5</v>
      </c>
      <c r="G16" s="73">
        <v>5</v>
      </c>
      <c r="H16" s="73">
        <v>5</v>
      </c>
      <c r="I16" s="73">
        <v>5</v>
      </c>
      <c r="J16" s="73">
        <v>5</v>
      </c>
      <c r="K16" s="73"/>
      <c r="L16" s="73">
        <v>3</v>
      </c>
      <c r="M16" s="73">
        <v>5</v>
      </c>
      <c r="N16" s="73">
        <v>5</v>
      </c>
      <c r="O16" s="73">
        <v>4</v>
      </c>
      <c r="P16" s="73">
        <v>5</v>
      </c>
      <c r="Q16" s="75">
        <v>5</v>
      </c>
      <c r="R16" s="75"/>
      <c r="S16" s="77">
        <v>10</v>
      </c>
      <c r="T16" s="77">
        <v>0</v>
      </c>
      <c r="U16" s="77">
        <f t="shared" si="1"/>
        <v>10</v>
      </c>
      <c r="V16" s="78">
        <f t="shared" si="0"/>
        <v>4.75</v>
      </c>
      <c r="W16" s="84">
        <f t="shared" si="2"/>
        <v>0</v>
      </c>
      <c r="X16" s="85" t="str">
        <f t="shared" si="4"/>
        <v>Odličan</v>
      </c>
      <c r="Y16" s="83">
        <f t="shared" si="3"/>
        <v>0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</row>
    <row r="17" spans="1:42" ht="19.5">
      <c r="A17" s="86">
        <v>16</v>
      </c>
      <c r="B17" s="13">
        <v>1650107</v>
      </c>
      <c r="C17" s="76" t="s">
        <v>156</v>
      </c>
      <c r="D17" s="76" t="s">
        <v>216</v>
      </c>
      <c r="E17" s="73">
        <v>4</v>
      </c>
      <c r="F17" s="74">
        <v>3</v>
      </c>
      <c r="G17" s="73">
        <v>5</v>
      </c>
      <c r="H17" s="73">
        <v>5</v>
      </c>
      <c r="I17" s="73">
        <v>2</v>
      </c>
      <c r="J17" s="73">
        <v>4</v>
      </c>
      <c r="K17" s="73"/>
      <c r="L17" s="73">
        <v>3</v>
      </c>
      <c r="M17" s="73">
        <v>3</v>
      </c>
      <c r="N17" s="73">
        <v>4</v>
      </c>
      <c r="O17" s="73">
        <v>4</v>
      </c>
      <c r="P17" s="73">
        <v>4</v>
      </c>
      <c r="Q17" s="75">
        <v>5</v>
      </c>
      <c r="R17" s="75"/>
      <c r="S17" s="77">
        <v>79</v>
      </c>
      <c r="T17" s="77">
        <v>1</v>
      </c>
      <c r="U17" s="77">
        <f t="shared" si="1"/>
        <v>80</v>
      </c>
      <c r="V17" s="78">
        <f t="shared" si="0"/>
        <v>3.8333333333333335</v>
      </c>
      <c r="W17" s="84">
        <f t="shared" si="2"/>
        <v>0</v>
      </c>
      <c r="X17" s="85" t="str">
        <f t="shared" si="4"/>
        <v>Vrlo dobar</v>
      </c>
      <c r="Y17" s="83">
        <f t="shared" si="3"/>
        <v>0</v>
      </c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</row>
    <row r="18" spans="1:42" ht="19.5">
      <c r="A18" s="86">
        <v>17</v>
      </c>
      <c r="B18" s="13">
        <v>1750107</v>
      </c>
      <c r="C18" s="76" t="s">
        <v>217</v>
      </c>
      <c r="D18" s="76" t="s">
        <v>218</v>
      </c>
      <c r="E18" s="73">
        <v>2</v>
      </c>
      <c r="F18" s="74">
        <v>2</v>
      </c>
      <c r="G18" s="73">
        <v>5</v>
      </c>
      <c r="H18" s="73">
        <v>4</v>
      </c>
      <c r="I18" s="73">
        <v>2</v>
      </c>
      <c r="J18" s="73">
        <v>3</v>
      </c>
      <c r="K18" s="73"/>
      <c r="L18" s="73">
        <v>1</v>
      </c>
      <c r="M18" s="73">
        <v>3</v>
      </c>
      <c r="N18" s="73">
        <v>5</v>
      </c>
      <c r="O18" s="73">
        <v>3</v>
      </c>
      <c r="P18" s="73">
        <v>5</v>
      </c>
      <c r="Q18" s="75">
        <v>3</v>
      </c>
      <c r="R18" s="75"/>
      <c r="S18" s="77">
        <v>21</v>
      </c>
      <c r="T18" s="77">
        <v>0</v>
      </c>
      <c r="U18" s="77">
        <f t="shared" si="1"/>
        <v>21</v>
      </c>
      <c r="V18" s="78">
        <f t="shared" si="0"/>
        <v>3.1666666666666665</v>
      </c>
      <c r="W18" s="84">
        <f t="shared" si="2"/>
        <v>1</v>
      </c>
      <c r="X18" s="85" t="str">
        <f t="shared" si="4"/>
        <v>Nedovoljan</v>
      </c>
      <c r="Y18" s="83">
        <f t="shared" si="3"/>
        <v>0</v>
      </c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</row>
    <row r="19" spans="1:42" ht="19.5">
      <c r="A19" s="86">
        <v>18</v>
      </c>
      <c r="B19" s="13">
        <v>1850107</v>
      </c>
      <c r="C19" s="76" t="s">
        <v>219</v>
      </c>
      <c r="D19" s="76" t="s">
        <v>220</v>
      </c>
      <c r="E19" s="73">
        <v>3</v>
      </c>
      <c r="F19" s="74">
        <v>4</v>
      </c>
      <c r="G19" s="73">
        <v>5</v>
      </c>
      <c r="H19" s="73">
        <v>5</v>
      </c>
      <c r="I19" s="73">
        <v>4</v>
      </c>
      <c r="J19" s="73">
        <v>4</v>
      </c>
      <c r="K19" s="73"/>
      <c r="L19" s="73">
        <v>2</v>
      </c>
      <c r="M19" s="73">
        <v>2</v>
      </c>
      <c r="N19" s="73">
        <v>5</v>
      </c>
      <c r="O19" s="73">
        <v>5</v>
      </c>
      <c r="P19" s="73">
        <v>5</v>
      </c>
      <c r="Q19" s="75">
        <v>3</v>
      </c>
      <c r="R19" s="75"/>
      <c r="S19" s="77">
        <v>16</v>
      </c>
      <c r="T19" s="77">
        <v>0</v>
      </c>
      <c r="U19" s="77">
        <f t="shared" si="1"/>
        <v>16</v>
      </c>
      <c r="V19" s="78">
        <f t="shared" si="0"/>
        <v>3.9166666666666665</v>
      </c>
      <c r="W19" s="84">
        <f>COUNTIF(E19:Q19,"=1")</f>
        <v>0</v>
      </c>
      <c r="X19" s="85" t="str">
        <f>IF(Y170,"Neocenjen",IF(W19&gt;0,"Nedovoljan",IF(V19&gt;=4.5,"Odličan",IF(V19&gt;=3.5,"Vrlo dobar",IF(V19&gt;=2.5,"Dobar","Dovoljan")))))</f>
        <v>Vrlo dobar</v>
      </c>
      <c r="Y19" s="83">
        <f t="shared" si="3"/>
        <v>0</v>
      </c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</row>
    <row r="20" spans="1:42" ht="19.5">
      <c r="A20" s="86">
        <v>19</v>
      </c>
      <c r="B20" s="13">
        <v>1950107</v>
      </c>
      <c r="C20" s="76" t="s">
        <v>221</v>
      </c>
      <c r="D20" s="76" t="s">
        <v>218</v>
      </c>
      <c r="E20" s="73">
        <v>3</v>
      </c>
      <c r="F20" s="74">
        <v>2</v>
      </c>
      <c r="G20" s="73">
        <v>5</v>
      </c>
      <c r="H20" s="73">
        <v>2</v>
      </c>
      <c r="I20" s="73">
        <v>3</v>
      </c>
      <c r="J20" s="73">
        <v>2</v>
      </c>
      <c r="K20" s="73"/>
      <c r="L20" s="73">
        <v>2</v>
      </c>
      <c r="M20" s="73">
        <v>3</v>
      </c>
      <c r="N20" s="73">
        <v>5</v>
      </c>
      <c r="O20" s="73">
        <v>2</v>
      </c>
      <c r="P20" s="73">
        <v>5</v>
      </c>
      <c r="Q20" s="75">
        <v>3</v>
      </c>
      <c r="R20" s="75"/>
      <c r="S20" s="77">
        <v>14</v>
      </c>
      <c r="T20" s="77">
        <v>3</v>
      </c>
      <c r="U20" s="77">
        <f t="shared" si="1"/>
        <v>17</v>
      </c>
      <c r="V20" s="78">
        <f t="shared" si="0"/>
        <v>3.0833333333333335</v>
      </c>
      <c r="W20" s="84">
        <f t="shared" si="2"/>
        <v>0</v>
      </c>
      <c r="X20" s="85" t="str">
        <f t="shared" si="4"/>
        <v>Dobar</v>
      </c>
      <c r="Y20" s="83">
        <f t="shared" si="3"/>
        <v>0</v>
      </c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</row>
    <row r="21" spans="1:42" ht="19.5">
      <c r="A21" s="86">
        <v>20</v>
      </c>
      <c r="B21" s="13">
        <v>2050107</v>
      </c>
      <c r="C21" s="76" t="s">
        <v>222</v>
      </c>
      <c r="D21" s="76" t="s">
        <v>223</v>
      </c>
      <c r="E21" s="73">
        <v>2</v>
      </c>
      <c r="F21" s="74">
        <v>2</v>
      </c>
      <c r="G21" s="73">
        <v>5</v>
      </c>
      <c r="H21" s="73">
        <v>5</v>
      </c>
      <c r="I21" s="73">
        <v>2</v>
      </c>
      <c r="J21" s="73">
        <v>2</v>
      </c>
      <c r="K21" s="73"/>
      <c r="L21" s="73">
        <v>2</v>
      </c>
      <c r="M21" s="73">
        <v>2</v>
      </c>
      <c r="N21" s="73">
        <v>5</v>
      </c>
      <c r="O21" s="73">
        <v>3</v>
      </c>
      <c r="P21" s="73">
        <v>5</v>
      </c>
      <c r="Q21" s="75">
        <v>3</v>
      </c>
      <c r="R21" s="75"/>
      <c r="S21" s="77">
        <v>9</v>
      </c>
      <c r="T21" s="77">
        <v>1</v>
      </c>
      <c r="U21" s="77">
        <f t="shared" si="1"/>
        <v>10</v>
      </c>
      <c r="V21" s="78">
        <f t="shared" si="0"/>
        <v>3.1666666666666665</v>
      </c>
      <c r="W21" s="84">
        <f t="shared" si="2"/>
        <v>0</v>
      </c>
      <c r="X21" s="85" t="str">
        <f t="shared" si="4"/>
        <v>Dobar</v>
      </c>
      <c r="Y21" s="83">
        <f t="shared" si="3"/>
        <v>0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</row>
    <row r="22" spans="1:42" ht="19.5">
      <c r="A22" s="86">
        <v>21</v>
      </c>
      <c r="B22" s="13">
        <v>2150107</v>
      </c>
      <c r="C22" s="76" t="s">
        <v>224</v>
      </c>
      <c r="D22" s="76" t="s">
        <v>225</v>
      </c>
      <c r="E22" s="73">
        <v>5</v>
      </c>
      <c r="F22" s="74">
        <v>5</v>
      </c>
      <c r="G22" s="73">
        <v>5</v>
      </c>
      <c r="H22" s="73">
        <v>5</v>
      </c>
      <c r="I22" s="73">
        <v>5</v>
      </c>
      <c r="J22" s="73">
        <v>4</v>
      </c>
      <c r="K22" s="73"/>
      <c r="L22" s="73">
        <v>5</v>
      </c>
      <c r="M22" s="73">
        <v>5</v>
      </c>
      <c r="N22" s="73">
        <v>5</v>
      </c>
      <c r="O22" s="73">
        <v>5</v>
      </c>
      <c r="P22" s="73">
        <v>5</v>
      </c>
      <c r="Q22" s="75">
        <v>5</v>
      </c>
      <c r="R22" s="75"/>
      <c r="S22" s="77">
        <v>7</v>
      </c>
      <c r="T22" s="77">
        <v>0</v>
      </c>
      <c r="U22" s="77">
        <f t="shared" si="1"/>
        <v>7</v>
      </c>
      <c r="V22" s="78">
        <f t="shared" si="0"/>
        <v>4.916666666666667</v>
      </c>
      <c r="W22" s="84">
        <f>COUNTIF(E22:Q22,"=1")</f>
        <v>0</v>
      </c>
      <c r="X22" s="85" t="str">
        <f t="shared" si="4"/>
        <v>Odličan</v>
      </c>
      <c r="Y22" s="83">
        <f t="shared" si="3"/>
        <v>0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</row>
    <row r="23" spans="1:42" ht="19.5">
      <c r="A23" s="86">
        <v>22</v>
      </c>
      <c r="B23" s="13">
        <v>2250107</v>
      </c>
      <c r="C23" s="76" t="s">
        <v>226</v>
      </c>
      <c r="D23" s="76" t="s">
        <v>227</v>
      </c>
      <c r="E23" s="73">
        <v>4</v>
      </c>
      <c r="F23" s="74">
        <v>4</v>
      </c>
      <c r="G23" s="73">
        <v>5</v>
      </c>
      <c r="H23" s="73">
        <v>5</v>
      </c>
      <c r="I23" s="73">
        <v>5</v>
      </c>
      <c r="J23" s="73">
        <v>5</v>
      </c>
      <c r="K23" s="73"/>
      <c r="L23" s="73">
        <v>4</v>
      </c>
      <c r="M23" s="73">
        <v>5</v>
      </c>
      <c r="N23" s="73">
        <v>5</v>
      </c>
      <c r="O23" s="73">
        <v>5</v>
      </c>
      <c r="P23" s="73">
        <v>5</v>
      </c>
      <c r="Q23" s="75">
        <v>5</v>
      </c>
      <c r="R23" s="75"/>
      <c r="S23" s="77">
        <v>23</v>
      </c>
      <c r="T23" s="77">
        <v>1</v>
      </c>
      <c r="U23" s="77">
        <f t="shared" si="1"/>
        <v>24</v>
      </c>
      <c r="V23" s="78">
        <f t="shared" si="0"/>
        <v>4.75</v>
      </c>
      <c r="W23" s="84">
        <f t="shared" si="2"/>
        <v>0</v>
      </c>
      <c r="X23" s="85" t="str">
        <f t="shared" si="4"/>
        <v>Odličan</v>
      </c>
      <c r="Y23" s="83">
        <f t="shared" si="3"/>
        <v>0</v>
      </c>
      <c r="Z23" s="64"/>
      <c r="AA23" s="10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ht="19.5">
      <c r="A24" s="86">
        <v>23</v>
      </c>
      <c r="B24" s="13">
        <v>2350107</v>
      </c>
      <c r="C24" s="76" t="s">
        <v>228</v>
      </c>
      <c r="D24" s="76" t="s">
        <v>227</v>
      </c>
      <c r="E24" s="73">
        <v>3</v>
      </c>
      <c r="F24" s="74">
        <v>2</v>
      </c>
      <c r="G24" s="73">
        <v>5</v>
      </c>
      <c r="H24" s="73">
        <v>2</v>
      </c>
      <c r="I24" s="73">
        <v>3</v>
      </c>
      <c r="J24" s="73">
        <v>2</v>
      </c>
      <c r="K24" s="73"/>
      <c r="L24" s="73">
        <v>1</v>
      </c>
      <c r="M24" s="73">
        <v>3</v>
      </c>
      <c r="N24" s="73">
        <v>4</v>
      </c>
      <c r="O24" s="73">
        <v>3</v>
      </c>
      <c r="P24" s="73">
        <v>4</v>
      </c>
      <c r="Q24" s="75">
        <v>2</v>
      </c>
      <c r="R24" s="75"/>
      <c r="S24" s="77">
        <v>76</v>
      </c>
      <c r="T24" s="77">
        <v>0</v>
      </c>
      <c r="U24" s="77">
        <f t="shared" si="1"/>
        <v>76</v>
      </c>
      <c r="V24" s="78">
        <f t="shared" si="0"/>
        <v>2.8333333333333335</v>
      </c>
      <c r="W24" s="84">
        <f t="shared" si="2"/>
        <v>1</v>
      </c>
      <c r="X24" s="85" t="str">
        <f t="shared" si="4"/>
        <v>Nedovoljan</v>
      </c>
      <c r="Y24" s="83">
        <f t="shared" si="3"/>
        <v>0</v>
      </c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</row>
    <row r="25" spans="1:42" ht="19.5">
      <c r="A25" s="86">
        <v>24</v>
      </c>
      <c r="B25" s="13">
        <v>2450107</v>
      </c>
      <c r="C25" s="76" t="s">
        <v>229</v>
      </c>
      <c r="D25" s="76" t="s">
        <v>230</v>
      </c>
      <c r="E25" s="73">
        <v>4</v>
      </c>
      <c r="F25" s="74">
        <v>3</v>
      </c>
      <c r="G25" s="73">
        <v>5</v>
      </c>
      <c r="H25" s="73">
        <v>5</v>
      </c>
      <c r="I25" s="73">
        <v>4</v>
      </c>
      <c r="J25" s="73">
        <v>4</v>
      </c>
      <c r="K25" s="73"/>
      <c r="L25" s="73">
        <v>2</v>
      </c>
      <c r="M25" s="73">
        <v>4</v>
      </c>
      <c r="N25" s="73">
        <v>5</v>
      </c>
      <c r="O25" s="73">
        <v>4</v>
      </c>
      <c r="P25" s="73">
        <v>5</v>
      </c>
      <c r="Q25" s="75">
        <v>4</v>
      </c>
      <c r="R25" s="75"/>
      <c r="S25" s="77">
        <v>4</v>
      </c>
      <c r="T25" s="77">
        <v>2</v>
      </c>
      <c r="U25" s="77">
        <f t="shared" si="1"/>
        <v>6</v>
      </c>
      <c r="V25" s="78">
        <f t="shared" si="0"/>
        <v>4.083333333333333</v>
      </c>
      <c r="W25" s="84">
        <f t="shared" si="2"/>
        <v>0</v>
      </c>
      <c r="X25" s="85" t="str">
        <f t="shared" si="4"/>
        <v>Vrlo dobar</v>
      </c>
      <c r="Y25" s="83">
        <f t="shared" si="3"/>
        <v>0</v>
      </c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</row>
    <row r="26" spans="1:42" ht="19.5">
      <c r="A26" s="86">
        <v>25</v>
      </c>
      <c r="B26" s="13">
        <v>2550107</v>
      </c>
      <c r="C26" s="76" t="s">
        <v>170</v>
      </c>
      <c r="D26" s="76" t="s">
        <v>231</v>
      </c>
      <c r="E26" s="73">
        <v>3</v>
      </c>
      <c r="F26" s="74">
        <v>3</v>
      </c>
      <c r="G26" s="73">
        <v>5</v>
      </c>
      <c r="H26" s="73">
        <v>5</v>
      </c>
      <c r="I26" s="73">
        <v>2</v>
      </c>
      <c r="J26" s="73">
        <v>3</v>
      </c>
      <c r="K26" s="73"/>
      <c r="L26" s="73">
        <v>1</v>
      </c>
      <c r="M26" s="73">
        <v>3</v>
      </c>
      <c r="N26" s="73">
        <v>5</v>
      </c>
      <c r="O26" s="73">
        <v>4</v>
      </c>
      <c r="P26" s="73">
        <v>5</v>
      </c>
      <c r="Q26" s="75">
        <v>3</v>
      </c>
      <c r="R26" s="75"/>
      <c r="S26" s="77">
        <v>0</v>
      </c>
      <c r="T26" s="77">
        <v>0</v>
      </c>
      <c r="U26" s="77">
        <f t="shared" si="1"/>
        <v>0</v>
      </c>
      <c r="V26" s="78">
        <f t="shared" si="0"/>
        <v>3.5</v>
      </c>
      <c r="W26" s="84">
        <f t="shared" si="2"/>
        <v>1</v>
      </c>
      <c r="X26" s="85" t="str">
        <f t="shared" si="4"/>
        <v>Nedovoljan</v>
      </c>
      <c r="Y26" s="83">
        <f t="shared" si="3"/>
        <v>0</v>
      </c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</row>
    <row r="27" spans="1:42" ht="19.5">
      <c r="A27" s="86">
        <v>26</v>
      </c>
      <c r="B27" s="13">
        <v>2650107</v>
      </c>
      <c r="C27" s="76" t="s">
        <v>232</v>
      </c>
      <c r="D27" s="76" t="s">
        <v>233</v>
      </c>
      <c r="E27" s="73">
        <v>5</v>
      </c>
      <c r="F27" s="74">
        <v>5</v>
      </c>
      <c r="G27" s="73">
        <v>5</v>
      </c>
      <c r="H27" s="73">
        <v>5</v>
      </c>
      <c r="I27" s="73">
        <v>5</v>
      </c>
      <c r="J27" s="73">
        <v>5</v>
      </c>
      <c r="K27" s="73"/>
      <c r="L27" s="73">
        <v>5</v>
      </c>
      <c r="M27" s="73">
        <v>5</v>
      </c>
      <c r="N27" s="73">
        <v>5</v>
      </c>
      <c r="O27" s="73">
        <v>5</v>
      </c>
      <c r="P27" s="73">
        <v>5</v>
      </c>
      <c r="Q27" s="75">
        <v>5</v>
      </c>
      <c r="R27" s="75"/>
      <c r="S27" s="77">
        <v>10</v>
      </c>
      <c r="T27" s="77">
        <v>0</v>
      </c>
      <c r="U27" s="77">
        <f>S27+T27</f>
        <v>10</v>
      </c>
      <c r="V27" s="78">
        <f t="shared" si="0"/>
        <v>5</v>
      </c>
      <c r="W27" s="84">
        <f t="shared" si="2"/>
        <v>0</v>
      </c>
      <c r="X27" s="85" t="str">
        <f t="shared" si="4"/>
        <v>Odličan</v>
      </c>
      <c r="Y27" s="83">
        <f t="shared" si="3"/>
        <v>0</v>
      </c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</row>
    <row r="28" spans="1:42" ht="19.5">
      <c r="A28" s="86">
        <v>27</v>
      </c>
      <c r="B28" s="13">
        <v>2750107</v>
      </c>
      <c r="C28" s="76" t="s">
        <v>234</v>
      </c>
      <c r="D28" s="76" t="s">
        <v>235</v>
      </c>
      <c r="E28" s="73">
        <v>5</v>
      </c>
      <c r="F28" s="74">
        <v>5</v>
      </c>
      <c r="G28" s="73">
        <v>5</v>
      </c>
      <c r="H28" s="73">
        <v>5</v>
      </c>
      <c r="I28" s="73">
        <v>5</v>
      </c>
      <c r="J28" s="73">
        <v>5</v>
      </c>
      <c r="K28" s="73"/>
      <c r="L28" s="73">
        <v>5</v>
      </c>
      <c r="M28" s="73">
        <v>5</v>
      </c>
      <c r="N28" s="73">
        <v>5</v>
      </c>
      <c r="O28" s="73">
        <v>5</v>
      </c>
      <c r="P28" s="73">
        <v>5</v>
      </c>
      <c r="Q28" s="75">
        <v>5</v>
      </c>
      <c r="R28" s="75"/>
      <c r="S28" s="77">
        <v>12</v>
      </c>
      <c r="T28" s="77">
        <v>0</v>
      </c>
      <c r="U28" s="77">
        <f>S28+T28</f>
        <v>12</v>
      </c>
      <c r="V28" s="78">
        <f t="shared" si="0"/>
        <v>5</v>
      </c>
      <c r="W28" s="84">
        <f t="shared" si="2"/>
        <v>0</v>
      </c>
      <c r="X28" s="85" t="str">
        <f t="shared" si="4"/>
        <v>Odličan</v>
      </c>
      <c r="Y28" s="83">
        <f t="shared" si="3"/>
        <v>0</v>
      </c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</row>
    <row r="29" spans="1:42" ht="19.5">
      <c r="A29" s="86">
        <v>28</v>
      </c>
      <c r="B29" s="13">
        <v>2850107</v>
      </c>
      <c r="C29" s="76" t="s">
        <v>236</v>
      </c>
      <c r="D29" s="106" t="s">
        <v>237</v>
      </c>
      <c r="E29" s="73">
        <v>5</v>
      </c>
      <c r="F29" s="74">
        <v>4</v>
      </c>
      <c r="G29" s="73">
        <v>5</v>
      </c>
      <c r="H29" s="73">
        <v>5</v>
      </c>
      <c r="I29" s="73">
        <v>4</v>
      </c>
      <c r="J29" s="73">
        <v>5</v>
      </c>
      <c r="K29" s="73"/>
      <c r="L29" s="73">
        <v>5</v>
      </c>
      <c r="M29" s="73">
        <v>5</v>
      </c>
      <c r="N29" s="73">
        <v>5</v>
      </c>
      <c r="O29" s="73">
        <v>3</v>
      </c>
      <c r="P29" s="73">
        <v>5</v>
      </c>
      <c r="Q29" s="75">
        <v>5</v>
      </c>
      <c r="R29" s="75"/>
      <c r="S29" s="77">
        <v>3</v>
      </c>
      <c r="T29" s="77">
        <v>0</v>
      </c>
      <c r="U29" s="77">
        <f>S29+T29</f>
        <v>3</v>
      </c>
      <c r="V29" s="78">
        <f t="shared" si="0"/>
        <v>4.666666666666667</v>
      </c>
      <c r="W29" s="84">
        <f t="shared" si="2"/>
        <v>0</v>
      </c>
      <c r="X29" s="85" t="str">
        <f t="shared" si="4"/>
        <v>Odličan</v>
      </c>
      <c r="Y29" s="83">
        <f t="shared" si="3"/>
        <v>0</v>
      </c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</row>
    <row r="30" spans="1:42" ht="19.5">
      <c r="A30" s="86"/>
      <c r="B30" s="13"/>
      <c r="C30" s="76"/>
      <c r="D30" s="106"/>
      <c r="E30" s="73"/>
      <c r="F30" s="74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5"/>
      <c r="R30" s="75"/>
      <c r="S30" s="77"/>
      <c r="T30" s="77"/>
      <c r="U30" s="77"/>
      <c r="V30" s="78" t="e">
        <f t="shared" si="0"/>
        <v>#DIV/0!</v>
      </c>
      <c r="W30" s="84">
        <f t="shared" si="2"/>
        <v>0</v>
      </c>
      <c r="X30" s="85" t="e">
        <f t="shared" si="4"/>
        <v>#DIV/0!</v>
      </c>
      <c r="Y30" s="83">
        <f t="shared" si="3"/>
        <v>0</v>
      </c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ht="19.5">
      <c r="A31" s="86"/>
      <c r="B31" s="13"/>
      <c r="C31" s="76"/>
      <c r="D31" s="106"/>
      <c r="E31" s="73"/>
      <c r="F31" s="74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5"/>
      <c r="R31" s="75"/>
      <c r="S31" s="77"/>
      <c r="T31" s="77"/>
      <c r="U31" s="77"/>
      <c r="V31" s="78" t="e">
        <f t="shared" si="0"/>
        <v>#DIV/0!</v>
      </c>
      <c r="W31" s="84">
        <f t="shared" si="2"/>
        <v>0</v>
      </c>
      <c r="X31" s="85" t="e">
        <f t="shared" si="4"/>
        <v>#DIV/0!</v>
      </c>
      <c r="Y31" s="83">
        <f t="shared" si="3"/>
        <v>0</v>
      </c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</row>
    <row r="32" spans="1:42" ht="19.5">
      <c r="A32" s="86"/>
      <c r="B32" s="105"/>
      <c r="C32" s="76"/>
      <c r="D32" s="106"/>
      <c r="E32" s="73"/>
      <c r="F32" s="74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5"/>
      <c r="R32" s="75"/>
      <c r="S32" s="77"/>
      <c r="T32" s="77"/>
      <c r="U32" s="77"/>
      <c r="V32" s="78" t="e">
        <f t="shared" si="0"/>
        <v>#DIV/0!</v>
      </c>
      <c r="W32" s="84">
        <f t="shared" si="2"/>
        <v>0</v>
      </c>
      <c r="X32" s="85" t="e">
        <f t="shared" si="4"/>
        <v>#DIV/0!</v>
      </c>
      <c r="Y32" s="83">
        <f t="shared" si="3"/>
        <v>0</v>
      </c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19.5">
      <c r="A33" s="86"/>
      <c r="B33" s="105"/>
      <c r="C33" s="76"/>
      <c r="D33" s="106"/>
      <c r="E33" s="73"/>
      <c r="F33" s="74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5"/>
      <c r="R33" s="75"/>
      <c r="S33" s="77"/>
      <c r="T33" s="77"/>
      <c r="U33" s="77"/>
      <c r="V33" s="78" t="e">
        <f t="shared" si="0"/>
        <v>#DIV/0!</v>
      </c>
      <c r="W33" s="84">
        <f t="shared" si="2"/>
        <v>0</v>
      </c>
      <c r="X33" s="85" t="e">
        <f t="shared" si="4"/>
        <v>#DIV/0!</v>
      </c>
      <c r="Y33" s="83">
        <f t="shared" si="3"/>
        <v>0</v>
      </c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</row>
    <row r="34" spans="1:42" ht="19.5">
      <c r="A34" s="166"/>
      <c r="B34" s="105"/>
      <c r="C34" s="106"/>
      <c r="D34" s="106"/>
      <c r="E34" s="167"/>
      <c r="F34" s="168"/>
      <c r="G34" s="167"/>
      <c r="H34" s="167"/>
      <c r="I34" s="167"/>
      <c r="J34" s="167"/>
      <c r="K34" s="167"/>
      <c r="L34" s="167"/>
      <c r="M34" s="167"/>
      <c r="N34" s="167"/>
      <c r="O34" s="73"/>
      <c r="P34" s="167"/>
      <c r="Q34" s="75"/>
      <c r="R34" s="169"/>
      <c r="S34" s="170"/>
      <c r="T34" s="170"/>
      <c r="U34" s="170"/>
      <c r="V34" s="78" t="e">
        <f t="shared" si="0"/>
        <v>#DIV/0!</v>
      </c>
      <c r="W34" s="84">
        <f t="shared" si="2"/>
        <v>0</v>
      </c>
      <c r="X34" s="85" t="e">
        <f t="shared" si="4"/>
        <v>#DIV/0!</v>
      </c>
      <c r="Y34" s="83">
        <f t="shared" si="3"/>
        <v>0</v>
      </c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</row>
    <row r="35" spans="1:42" ht="20.25" thickBot="1">
      <c r="A35" s="87"/>
      <c r="B35" s="81"/>
      <c r="C35" s="82"/>
      <c r="D35" s="82"/>
      <c r="E35" s="107"/>
      <c r="F35" s="108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9"/>
      <c r="R35" s="109"/>
      <c r="S35" s="110"/>
      <c r="T35" s="110"/>
      <c r="U35" s="110"/>
      <c r="V35" s="111" t="e">
        <f t="shared" si="0"/>
        <v>#DIV/0!</v>
      </c>
      <c r="W35" s="112">
        <f t="shared" si="2"/>
        <v>0</v>
      </c>
      <c r="X35" s="113" t="e">
        <f t="shared" si="4"/>
        <v>#DIV/0!</v>
      </c>
      <c r="Y35" s="114">
        <f t="shared" si="3"/>
        <v>0</v>
      </c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</row>
    <row r="36" spans="1:42" ht="17.25">
      <c r="A36" s="165"/>
      <c r="B36" s="89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/>
      <c r="W36"/>
      <c r="X36"/>
      <c r="Y36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</row>
    <row r="37" spans="1:42" ht="12.75">
      <c r="A37"/>
      <c r="B37" s="89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/>
      <c r="W37"/>
      <c r="X37"/>
      <c r="Y37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</row>
    <row r="38" spans="1:42" ht="12.75">
      <c r="A38"/>
      <c r="B38" s="89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/>
      <c r="W38"/>
      <c r="X38"/>
      <c r="Y38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</row>
    <row r="39" spans="1:42" ht="12.75">
      <c r="A39"/>
      <c r="B39" s="89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/>
      <c r="W39"/>
      <c r="X39"/>
      <c r="Y39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</row>
    <row r="40" spans="1:42" ht="12.75">
      <c r="A40" s="88"/>
      <c r="B40" s="89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10"/>
      <c r="X40" s="64"/>
      <c r="Y40" s="10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</row>
    <row r="41" spans="1:42" ht="12.75">
      <c r="A41" s="88"/>
      <c r="B41" s="89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10"/>
      <c r="X41" s="64"/>
      <c r="Y41" s="10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</row>
    <row r="42" spans="1:42" ht="12.75">
      <c r="A42" s="88"/>
      <c r="B42" s="89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10"/>
      <c r="X42" s="64"/>
      <c r="Y42" s="10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</row>
    <row r="43" spans="1:42" ht="12.75">
      <c r="A43" s="88"/>
      <c r="B43" s="89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10"/>
      <c r="X43" s="64"/>
      <c r="Y43" s="10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</row>
    <row r="44" spans="1:42" ht="12.75">
      <c r="A44" s="88"/>
      <c r="B44" s="89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10"/>
      <c r="X44" s="64"/>
      <c r="Y44" s="10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</row>
    <row r="45" spans="1:42" ht="12.75">
      <c r="A45" s="88"/>
      <c r="B45" s="89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10"/>
      <c r="X45" s="64"/>
      <c r="Y45" s="10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</row>
    <row r="46" spans="1:42" ht="12.75">
      <c r="A46" s="88"/>
      <c r="B46" s="89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10"/>
      <c r="X46" s="64"/>
      <c r="Y46" s="10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</row>
    <row r="47" spans="1:42" ht="12.75">
      <c r="A47" s="88"/>
      <c r="B47" s="89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10"/>
      <c r="X47" s="64"/>
      <c r="Y47" s="10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</row>
    <row r="48" spans="1:42" ht="12.75">
      <c r="A48" s="88"/>
      <c r="B48" s="89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10"/>
      <c r="X48" s="64"/>
      <c r="Y48" s="10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</row>
    <row r="49" spans="1:42" ht="12.75">
      <c r="A49" s="88"/>
      <c r="B49" s="89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10"/>
      <c r="X49" s="64"/>
      <c r="Y49" s="10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</row>
    <row r="50" spans="1:42" ht="12.75">
      <c r="A50" s="88"/>
      <c r="B50" s="89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10"/>
      <c r="X50" s="64"/>
      <c r="Y50" s="10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</row>
    <row r="51" spans="1:42" ht="12.75">
      <c r="A51" s="88"/>
      <c r="B51" s="89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10"/>
      <c r="X51" s="64"/>
      <c r="Y51" s="10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</row>
    <row r="52" spans="1:42" ht="12.75">
      <c r="A52" s="88"/>
      <c r="B52" s="89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10"/>
      <c r="X52" s="64"/>
      <c r="Y52" s="10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</row>
    <row r="53" spans="1:42" ht="12.75">
      <c r="A53" s="88"/>
      <c r="B53" s="89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10"/>
      <c r="X53" s="64"/>
      <c r="Y53" s="10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</row>
    <row r="54" spans="1:42" ht="12.75">
      <c r="A54" s="88"/>
      <c r="B54" s="89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10"/>
      <c r="X54" s="64"/>
      <c r="Y54" s="10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</row>
    <row r="55" spans="1:42" ht="12.75">
      <c r="A55" s="88"/>
      <c r="B55" s="89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10"/>
      <c r="X55" s="64"/>
      <c r="Y55" s="10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</row>
    <row r="56" spans="1:42" ht="12.75">
      <c r="A56" s="88"/>
      <c r="B56" s="89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10"/>
      <c r="X56" s="64"/>
      <c r="Y56" s="10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</row>
    <row r="57" spans="1:42" ht="12.75">
      <c r="A57" s="88"/>
      <c r="B57" s="89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10"/>
      <c r="X57" s="64"/>
      <c r="Y57" s="10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</row>
    <row r="58" spans="1:42" ht="12.75">
      <c r="A58" s="88"/>
      <c r="B58" s="89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10"/>
      <c r="X58" s="64"/>
      <c r="Y58" s="10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</row>
    <row r="59" spans="1:42" ht="12.75">
      <c r="A59" s="88"/>
      <c r="B59" s="89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10"/>
      <c r="X59" s="64"/>
      <c r="Y59" s="10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</row>
    <row r="60" spans="1:42" ht="12.75">
      <c r="A60" s="88"/>
      <c r="B60" s="89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10"/>
      <c r="X60" s="64"/>
      <c r="Y60" s="10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</row>
    <row r="61" spans="1:42" ht="12.75">
      <c r="A61" s="88"/>
      <c r="B61" s="89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10"/>
      <c r="X61" s="64"/>
      <c r="Y61" s="10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</row>
    <row r="62" spans="1:42" ht="12.75">
      <c r="A62" s="88"/>
      <c r="B62" s="89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10"/>
      <c r="X62" s="64"/>
      <c r="Y62" s="10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</row>
    <row r="63" spans="1:42" ht="12.75">
      <c r="A63" s="88"/>
      <c r="B63" s="89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10"/>
      <c r="X63" s="64"/>
      <c r="Y63" s="10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</row>
    <row r="64" spans="1:42" ht="12.75">
      <c r="A64" s="88"/>
      <c r="B64" s="89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10"/>
      <c r="X64" s="64"/>
      <c r="Y64" s="10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</row>
    <row r="65" spans="1:42" ht="12.75">
      <c r="A65" s="88"/>
      <c r="B65" s="89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10"/>
      <c r="X65" s="64"/>
      <c r="Y65" s="10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</row>
    <row r="66" spans="1:42" ht="12.75">
      <c r="A66" s="88"/>
      <c r="B66" s="89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10"/>
      <c r="X66" s="64"/>
      <c r="Y66" s="10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</row>
    <row r="67" spans="1:42" ht="12.75">
      <c r="A67" s="88"/>
      <c r="B67" s="89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10"/>
      <c r="X67" s="64"/>
      <c r="Y67" s="10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</row>
    <row r="68" spans="1:42" ht="12.75">
      <c r="A68" s="88"/>
      <c r="B68" s="89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10"/>
      <c r="X68" s="64"/>
      <c r="Y68" s="10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</row>
    <row r="69" spans="1:42" ht="12.75">
      <c r="A69" s="88"/>
      <c r="B69" s="89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10"/>
      <c r="X69" s="64"/>
      <c r="Y69" s="10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</row>
    <row r="70" spans="1:42" ht="12.75">
      <c r="A70" s="88"/>
      <c r="B70" s="89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10"/>
      <c r="X70" s="64"/>
      <c r="Y70" s="10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</row>
    <row r="71" spans="1:42" ht="12.75">
      <c r="A71" s="88"/>
      <c r="B71" s="89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10"/>
      <c r="X71" s="64"/>
      <c r="Y71" s="10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</row>
    <row r="72" spans="1:42" ht="12.75">
      <c r="A72" s="88"/>
      <c r="B72" s="89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10"/>
      <c r="X72" s="64"/>
      <c r="Y72" s="10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</row>
    <row r="73" spans="1:42" ht="12.75">
      <c r="A73" s="88"/>
      <c r="B73" s="89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10"/>
      <c r="X73" s="64"/>
      <c r="Y73" s="10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</row>
    <row r="74" spans="1:42" ht="12.75">
      <c r="A74" s="88"/>
      <c r="B74" s="89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10"/>
      <c r="X74" s="64"/>
      <c r="Y74" s="10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</row>
    <row r="75" spans="1:42" ht="12.75">
      <c r="A75" s="88"/>
      <c r="B75" s="89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10"/>
      <c r="X75" s="64"/>
      <c r="Y75" s="10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</row>
    <row r="76" spans="1:42" ht="12.75">
      <c r="A76" s="88"/>
      <c r="B76" s="89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10"/>
      <c r="X76" s="64"/>
      <c r="Y76" s="10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</row>
    <row r="77" spans="1:42" ht="12.75">
      <c r="A77" s="88"/>
      <c r="B77" s="89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10"/>
      <c r="X77" s="64"/>
      <c r="Y77" s="10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</row>
    <row r="78" spans="1:42" ht="12.75">
      <c r="A78" s="88"/>
      <c r="B78" s="89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10"/>
      <c r="X78" s="64"/>
      <c r="Y78" s="10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</row>
    <row r="79" spans="1:42" ht="12.75">
      <c r="A79" s="88"/>
      <c r="B79" s="89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10"/>
      <c r="X79" s="64"/>
      <c r="Y79" s="10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</row>
    <row r="80" spans="1:29" ht="12.75">
      <c r="A80" s="88"/>
      <c r="B80" s="89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10"/>
      <c r="X80" s="64"/>
      <c r="Y80" s="10"/>
      <c r="Z80" s="64"/>
      <c r="AA80" s="64"/>
      <c r="AB80" s="64"/>
      <c r="AC80" s="63"/>
    </row>
    <row r="81" spans="1:29" ht="12.75">
      <c r="A81" s="88"/>
      <c r="B81" s="89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10"/>
      <c r="X81" s="64"/>
      <c r="Y81" s="10"/>
      <c r="Z81" s="64"/>
      <c r="AA81" s="64"/>
      <c r="AB81" s="64"/>
      <c r="AC81" s="63"/>
    </row>
    <row r="82" spans="1:29" ht="12.75">
      <c r="A82" s="88"/>
      <c r="B82" s="89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10"/>
      <c r="X82" s="64"/>
      <c r="Y82" s="10"/>
      <c r="Z82" s="64"/>
      <c r="AA82" s="64"/>
      <c r="AB82" s="64"/>
      <c r="AC82" s="63"/>
    </row>
    <row r="83" spans="1:29" ht="12.75">
      <c r="A83" s="88"/>
      <c r="B83" s="89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10"/>
      <c r="X83" s="64"/>
      <c r="Y83" s="10"/>
      <c r="Z83" s="64"/>
      <c r="AA83" s="64"/>
      <c r="AB83" s="64"/>
      <c r="AC83" s="63"/>
    </row>
    <row r="84" spans="1:29" ht="12.75">
      <c r="A84" s="88"/>
      <c r="B84" s="89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10"/>
      <c r="X84" s="64"/>
      <c r="Y84" s="10"/>
      <c r="Z84" s="64"/>
      <c r="AA84" s="64"/>
      <c r="AB84" s="64"/>
      <c r="AC84" s="63"/>
    </row>
    <row r="85" spans="1:29" ht="12.75">
      <c r="A85" s="88"/>
      <c r="B85" s="89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10"/>
      <c r="X85" s="64"/>
      <c r="Y85" s="10"/>
      <c r="Z85" s="64"/>
      <c r="AA85" s="64"/>
      <c r="AB85" s="64"/>
      <c r="AC85" s="63"/>
    </row>
    <row r="86" spans="1:29" ht="12.75">
      <c r="A86" s="88"/>
      <c r="B86" s="89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10"/>
      <c r="X86" s="64"/>
      <c r="Y86" s="10"/>
      <c r="Z86" s="64"/>
      <c r="AA86" s="64"/>
      <c r="AB86" s="64"/>
      <c r="AC86" s="63"/>
    </row>
    <row r="87" spans="1:29" ht="12.75">
      <c r="A87" s="88"/>
      <c r="B87" s="89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10"/>
      <c r="X87" s="64"/>
      <c r="Y87" s="10"/>
      <c r="Z87" s="64"/>
      <c r="AA87" s="64"/>
      <c r="AB87" s="64"/>
      <c r="AC87" s="63"/>
    </row>
    <row r="88" spans="1:29" ht="12.75">
      <c r="A88" s="88"/>
      <c r="B88" s="89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10"/>
      <c r="X88" s="64"/>
      <c r="Y88" s="10"/>
      <c r="Z88" s="64"/>
      <c r="AA88" s="64"/>
      <c r="AB88" s="64"/>
      <c r="AC88" s="63"/>
    </row>
    <row r="89" spans="1:29" ht="12.75">
      <c r="A89" s="88"/>
      <c r="B89" s="89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10"/>
      <c r="X89" s="64"/>
      <c r="Y89" s="10"/>
      <c r="Z89" s="64"/>
      <c r="AA89" s="64"/>
      <c r="AB89" s="64"/>
      <c r="AC89" s="63"/>
    </row>
    <row r="90" spans="1:29" ht="12.75">
      <c r="A90" s="88"/>
      <c r="B90" s="89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10"/>
      <c r="X90" s="64"/>
      <c r="Y90" s="10"/>
      <c r="Z90" s="64"/>
      <c r="AA90" s="64"/>
      <c r="AB90" s="64"/>
      <c r="AC90" s="63"/>
    </row>
    <row r="91" spans="1:29" ht="12.75">
      <c r="A91" s="88"/>
      <c r="B91" s="89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10"/>
      <c r="X91" s="64"/>
      <c r="Y91" s="10"/>
      <c r="Z91" s="64"/>
      <c r="AA91" s="64"/>
      <c r="AB91" s="64"/>
      <c r="AC91" s="63"/>
    </row>
    <row r="92" spans="1:29" ht="12.75">
      <c r="A92" s="88"/>
      <c r="B92" s="89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10"/>
      <c r="X92" s="64"/>
      <c r="Y92" s="10"/>
      <c r="Z92" s="64"/>
      <c r="AA92" s="64"/>
      <c r="AB92" s="64"/>
      <c r="AC92" s="63"/>
    </row>
    <row r="93" spans="1:29" ht="12.75">
      <c r="A93" s="88"/>
      <c r="B93" s="89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10"/>
      <c r="X93" s="64"/>
      <c r="Y93" s="10"/>
      <c r="Z93" s="64"/>
      <c r="AA93" s="64"/>
      <c r="AB93" s="64"/>
      <c r="AC93" s="63"/>
    </row>
    <row r="94" spans="1:29" ht="12.75">
      <c r="A94" s="88"/>
      <c r="B94" s="89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10"/>
      <c r="X94" s="64"/>
      <c r="Y94" s="10"/>
      <c r="Z94" s="64"/>
      <c r="AA94" s="64"/>
      <c r="AB94" s="64"/>
      <c r="AC94" s="63"/>
    </row>
    <row r="95" spans="1:29" ht="12.75">
      <c r="A95" s="88"/>
      <c r="B95" s="89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10"/>
      <c r="X95" s="64"/>
      <c r="Y95" s="10"/>
      <c r="Z95" s="64"/>
      <c r="AA95" s="64"/>
      <c r="AB95" s="64"/>
      <c r="AC95" s="63"/>
    </row>
    <row r="96" spans="1:29" ht="12.75">
      <c r="A96" s="88"/>
      <c r="B96" s="89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10"/>
      <c r="X96" s="64"/>
      <c r="Y96" s="10"/>
      <c r="Z96" s="64"/>
      <c r="AA96" s="64"/>
      <c r="AB96" s="64"/>
      <c r="AC96" s="63"/>
    </row>
    <row r="97" spans="1:29" ht="12.75">
      <c r="A97" s="88"/>
      <c r="B97" s="89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10"/>
      <c r="X97" s="64"/>
      <c r="Y97" s="10"/>
      <c r="Z97" s="64"/>
      <c r="AA97" s="64"/>
      <c r="AB97" s="64"/>
      <c r="AC97" s="63"/>
    </row>
    <row r="98" spans="1:29" ht="12.75">
      <c r="A98" s="88"/>
      <c r="B98" s="89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10"/>
      <c r="X98" s="64"/>
      <c r="Y98" s="10"/>
      <c r="Z98" s="64"/>
      <c r="AA98" s="64"/>
      <c r="AB98" s="64"/>
      <c r="AC98" s="63"/>
    </row>
    <row r="99" spans="1:29" ht="12.75">
      <c r="A99" s="88"/>
      <c r="B99" s="89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10"/>
      <c r="X99" s="64"/>
      <c r="Y99" s="10"/>
      <c r="Z99" s="64"/>
      <c r="AA99" s="64"/>
      <c r="AB99" s="64"/>
      <c r="AC99" s="63"/>
    </row>
    <row r="100" spans="1:29" ht="12.75">
      <c r="A100" s="88"/>
      <c r="B100" s="89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10"/>
      <c r="X100" s="64"/>
      <c r="Y100" s="10"/>
      <c r="Z100" s="64"/>
      <c r="AA100" s="64"/>
      <c r="AB100" s="64"/>
      <c r="AC100" s="63"/>
    </row>
    <row r="101" spans="1:29" ht="12.75">
      <c r="A101" s="88"/>
      <c r="B101" s="89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10"/>
      <c r="X101" s="64"/>
      <c r="Y101" s="10"/>
      <c r="Z101" s="64"/>
      <c r="AA101" s="64"/>
      <c r="AB101" s="64"/>
      <c r="AC101" s="63"/>
    </row>
    <row r="102" spans="1:29" ht="12.75">
      <c r="A102" s="88"/>
      <c r="B102" s="89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10"/>
      <c r="X102" s="64"/>
      <c r="Y102" s="10"/>
      <c r="Z102" s="64"/>
      <c r="AA102" s="64"/>
      <c r="AB102" s="64"/>
      <c r="AC102" s="63"/>
    </row>
    <row r="103" spans="1:29" ht="12.75">
      <c r="A103" s="88"/>
      <c r="B103" s="89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10"/>
      <c r="X103" s="64"/>
      <c r="Y103" s="10"/>
      <c r="Z103" s="64"/>
      <c r="AA103" s="64"/>
      <c r="AB103" s="64"/>
      <c r="AC103" s="63"/>
    </row>
    <row r="104" spans="1:29" ht="12.75">
      <c r="A104" s="88"/>
      <c r="B104" s="89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10"/>
      <c r="X104" s="64"/>
      <c r="Y104" s="10"/>
      <c r="Z104" s="64"/>
      <c r="AA104" s="64"/>
      <c r="AB104" s="64"/>
      <c r="AC104" s="63"/>
    </row>
    <row r="105" spans="1:29" ht="12.75">
      <c r="A105" s="88"/>
      <c r="B105" s="89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10"/>
      <c r="X105" s="64"/>
      <c r="Y105" s="10"/>
      <c r="Z105" s="64"/>
      <c r="AA105" s="64"/>
      <c r="AB105" s="64"/>
      <c r="AC105" s="63"/>
    </row>
    <row r="106" spans="1:29" ht="12.75">
      <c r="A106" s="88"/>
      <c r="B106" s="89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10"/>
      <c r="X106" s="64"/>
      <c r="Y106" s="10"/>
      <c r="Z106" s="64"/>
      <c r="AA106" s="64"/>
      <c r="AB106" s="64"/>
      <c r="AC106" s="63"/>
    </row>
    <row r="107" spans="1:29" ht="12.75">
      <c r="A107" s="88"/>
      <c r="B107" s="89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10"/>
      <c r="X107" s="64"/>
      <c r="Y107" s="10"/>
      <c r="Z107" s="64"/>
      <c r="AA107" s="64"/>
      <c r="AB107" s="64"/>
      <c r="AC107" s="63"/>
    </row>
    <row r="108" spans="1:29" ht="12.75">
      <c r="A108" s="88"/>
      <c r="B108" s="89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10"/>
      <c r="X108" s="64"/>
      <c r="Y108" s="10"/>
      <c r="Z108" s="64"/>
      <c r="AA108" s="64"/>
      <c r="AB108" s="64"/>
      <c r="AC108" s="63"/>
    </row>
    <row r="109" spans="1:29" ht="12.75">
      <c r="A109" s="88"/>
      <c r="B109" s="89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10"/>
      <c r="X109" s="64"/>
      <c r="Y109" s="10"/>
      <c r="Z109" s="64"/>
      <c r="AA109" s="64"/>
      <c r="AB109" s="64"/>
      <c r="AC109" s="63"/>
    </row>
    <row r="110" spans="1:29" ht="12.75">
      <c r="A110" s="88"/>
      <c r="B110" s="89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10"/>
      <c r="X110" s="64"/>
      <c r="Y110" s="10"/>
      <c r="Z110" s="64"/>
      <c r="AA110" s="64"/>
      <c r="AB110" s="64"/>
      <c r="AC110" s="63"/>
    </row>
    <row r="111" spans="1:29" ht="12.75">
      <c r="A111" s="88"/>
      <c r="B111" s="89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10"/>
      <c r="X111" s="64"/>
      <c r="Y111" s="10"/>
      <c r="Z111" s="64"/>
      <c r="AA111" s="64"/>
      <c r="AB111" s="64"/>
      <c r="AC111" s="63"/>
    </row>
    <row r="112" spans="1:29" ht="12.75">
      <c r="A112" s="88"/>
      <c r="B112" s="89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10"/>
      <c r="X112" s="64"/>
      <c r="Y112" s="10"/>
      <c r="Z112" s="64"/>
      <c r="AA112" s="64"/>
      <c r="AB112" s="64"/>
      <c r="AC112" s="63"/>
    </row>
    <row r="113" spans="1:29" ht="12.75">
      <c r="A113" s="88"/>
      <c r="B113" s="89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10"/>
      <c r="X113" s="64"/>
      <c r="Y113" s="10"/>
      <c r="Z113" s="64"/>
      <c r="AA113" s="64"/>
      <c r="AB113" s="64"/>
      <c r="AC113" s="63"/>
    </row>
    <row r="114" spans="1:29" ht="12.75">
      <c r="A114" s="88"/>
      <c r="B114" s="89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10"/>
      <c r="X114" s="64"/>
      <c r="Y114" s="10"/>
      <c r="Z114" s="64"/>
      <c r="AA114" s="64"/>
      <c r="AB114" s="64"/>
      <c r="AC114" s="63"/>
    </row>
    <row r="115" spans="1:29" ht="12.75">
      <c r="A115" s="88"/>
      <c r="B115" s="89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10"/>
      <c r="X115" s="64"/>
      <c r="Y115" s="10"/>
      <c r="Z115" s="64"/>
      <c r="AA115" s="64"/>
      <c r="AB115" s="64"/>
      <c r="AC115" s="63"/>
    </row>
    <row r="116" spans="1:29" ht="12.75">
      <c r="A116" s="88"/>
      <c r="B116" s="89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10"/>
      <c r="X116" s="64"/>
      <c r="Y116" s="10"/>
      <c r="Z116" s="64"/>
      <c r="AA116" s="64"/>
      <c r="AB116" s="64"/>
      <c r="AC116" s="63"/>
    </row>
    <row r="117" spans="1:29" ht="12.75">
      <c r="A117" s="88"/>
      <c r="B117" s="89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10"/>
      <c r="X117" s="64"/>
      <c r="Y117" s="10"/>
      <c r="Z117" s="64"/>
      <c r="AA117" s="64"/>
      <c r="AB117" s="64"/>
      <c r="AC117" s="63"/>
    </row>
    <row r="118" spans="1:29" ht="12.75">
      <c r="A118" s="88"/>
      <c r="B118" s="89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10"/>
      <c r="X118" s="64"/>
      <c r="Y118" s="10"/>
      <c r="Z118" s="64"/>
      <c r="AA118" s="64"/>
      <c r="AB118" s="64"/>
      <c r="AC118" s="63"/>
    </row>
    <row r="119" spans="1:29" ht="12.75">
      <c r="A119" s="88"/>
      <c r="B119" s="89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10"/>
      <c r="X119" s="64"/>
      <c r="Y119" s="10"/>
      <c r="Z119" s="64"/>
      <c r="AA119" s="64"/>
      <c r="AB119" s="64"/>
      <c r="AC119" s="63"/>
    </row>
    <row r="120" spans="1:29" ht="12.75">
      <c r="A120" s="88"/>
      <c r="B120" s="89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10"/>
      <c r="X120" s="64"/>
      <c r="Y120" s="10"/>
      <c r="Z120" s="64"/>
      <c r="AA120" s="64"/>
      <c r="AB120" s="64"/>
      <c r="AC120" s="63"/>
    </row>
    <row r="121" spans="1:29" ht="12.75">
      <c r="A121" s="88"/>
      <c r="B121" s="89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10"/>
      <c r="X121" s="64"/>
      <c r="Y121" s="10"/>
      <c r="Z121" s="64"/>
      <c r="AA121" s="64"/>
      <c r="AB121" s="64"/>
      <c r="AC121" s="63"/>
    </row>
    <row r="122" spans="1:29" ht="12.75">
      <c r="A122" s="88"/>
      <c r="B122" s="89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10"/>
      <c r="X122" s="64"/>
      <c r="Y122" s="10"/>
      <c r="Z122" s="64"/>
      <c r="AA122" s="64"/>
      <c r="AB122" s="64"/>
      <c r="AC122" s="63"/>
    </row>
    <row r="123" spans="1:29" ht="12.75">
      <c r="A123" s="88"/>
      <c r="B123" s="89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10"/>
      <c r="X123" s="64"/>
      <c r="Y123" s="10"/>
      <c r="Z123" s="64"/>
      <c r="AA123" s="64"/>
      <c r="AB123" s="64"/>
      <c r="AC123" s="63"/>
    </row>
    <row r="124" spans="1:29" ht="12.75">
      <c r="A124" s="88"/>
      <c r="B124" s="89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10"/>
      <c r="X124" s="64"/>
      <c r="Y124" s="10"/>
      <c r="Z124" s="64"/>
      <c r="AA124" s="64"/>
      <c r="AB124" s="64"/>
      <c r="AC124" s="63"/>
    </row>
    <row r="125" spans="1:29" ht="12.75">
      <c r="A125" s="88"/>
      <c r="B125" s="89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10"/>
      <c r="X125" s="64"/>
      <c r="Y125" s="10"/>
      <c r="Z125" s="64"/>
      <c r="AA125" s="64"/>
      <c r="AB125" s="64"/>
      <c r="AC125" s="63"/>
    </row>
    <row r="126" spans="1:29" ht="12.75">
      <c r="A126" s="88"/>
      <c r="B126" s="89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10"/>
      <c r="X126" s="64"/>
      <c r="Y126" s="10"/>
      <c r="Z126" s="64"/>
      <c r="AA126" s="64"/>
      <c r="AB126" s="64"/>
      <c r="AC126" s="63"/>
    </row>
    <row r="127" spans="1:29" ht="12.75">
      <c r="A127" s="88"/>
      <c r="B127" s="89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10"/>
      <c r="X127" s="64"/>
      <c r="Y127" s="10"/>
      <c r="Z127" s="64"/>
      <c r="AA127" s="64"/>
      <c r="AB127" s="64"/>
      <c r="AC127" s="63"/>
    </row>
    <row r="128" spans="1:29" ht="12.75">
      <c r="A128" s="88"/>
      <c r="B128" s="89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10"/>
      <c r="X128" s="64"/>
      <c r="Y128" s="10"/>
      <c r="Z128" s="64"/>
      <c r="AA128" s="64"/>
      <c r="AB128" s="64"/>
      <c r="AC128" s="63"/>
    </row>
    <row r="129" spans="1:29" ht="12.75">
      <c r="A129" s="88"/>
      <c r="B129" s="89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10"/>
      <c r="X129" s="64"/>
      <c r="Y129" s="10"/>
      <c r="Z129" s="64"/>
      <c r="AA129" s="64"/>
      <c r="AB129" s="64"/>
      <c r="AC129" s="63"/>
    </row>
    <row r="130" spans="1:29" ht="12.75">
      <c r="A130" s="88"/>
      <c r="B130" s="89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10"/>
      <c r="X130" s="64"/>
      <c r="Y130" s="10"/>
      <c r="Z130" s="64"/>
      <c r="AA130" s="64"/>
      <c r="AB130" s="64"/>
      <c r="AC130" s="63"/>
    </row>
    <row r="131" spans="1:29" ht="12.75">
      <c r="A131" s="88"/>
      <c r="B131" s="89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10"/>
      <c r="X131" s="64"/>
      <c r="Y131" s="10"/>
      <c r="Z131" s="64"/>
      <c r="AA131" s="64"/>
      <c r="AB131" s="64"/>
      <c r="AC131" s="63"/>
    </row>
    <row r="132" spans="1:29" ht="12.75">
      <c r="A132" s="88"/>
      <c r="B132" s="89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10"/>
      <c r="X132" s="64"/>
      <c r="Y132" s="10"/>
      <c r="Z132" s="64"/>
      <c r="AA132" s="64"/>
      <c r="AB132" s="64"/>
      <c r="AC132" s="63"/>
    </row>
    <row r="133" spans="1:29" ht="12.75">
      <c r="A133" s="88"/>
      <c r="B133" s="89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10"/>
      <c r="X133" s="64"/>
      <c r="Y133" s="10"/>
      <c r="Z133" s="64"/>
      <c r="AA133" s="64"/>
      <c r="AB133" s="64"/>
      <c r="AC133" s="63"/>
    </row>
    <row r="134" spans="1:29" ht="12.75">
      <c r="A134" s="88"/>
      <c r="B134" s="89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10"/>
      <c r="X134" s="64"/>
      <c r="Y134" s="10"/>
      <c r="Z134" s="64"/>
      <c r="AA134" s="64"/>
      <c r="AB134" s="64"/>
      <c r="AC134" s="63"/>
    </row>
    <row r="135" spans="1:29" ht="12.75">
      <c r="A135" s="88"/>
      <c r="B135" s="89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10"/>
      <c r="X135" s="64"/>
      <c r="Y135" s="10"/>
      <c r="Z135" s="64"/>
      <c r="AA135" s="64"/>
      <c r="AB135" s="64"/>
      <c r="AC135" s="63"/>
    </row>
    <row r="136" spans="1:29" ht="12.75">
      <c r="A136" s="88"/>
      <c r="B136" s="89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10"/>
      <c r="X136" s="64"/>
      <c r="Y136" s="10"/>
      <c r="Z136" s="64"/>
      <c r="AA136" s="64"/>
      <c r="AB136" s="64"/>
      <c r="AC136" s="63"/>
    </row>
  </sheetData>
  <sheetProtection/>
  <printOptions/>
  <pageMargins left="0.58" right="0.57" top="0.5" bottom="0.49" header="0.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24"/>
  <sheetViews>
    <sheetView zoomScale="110" zoomScaleNormal="110" zoomScalePageLayoutView="0" workbookViewId="0" topLeftCell="A8">
      <selection activeCell="A15" sqref="A15:IV15"/>
    </sheetView>
  </sheetViews>
  <sheetFormatPr defaultColWidth="8.8515625" defaultRowHeight="12.75"/>
  <cols>
    <col min="1" max="1" width="24.7109375" style="180" bestFit="1" customWidth="1"/>
    <col min="2" max="2" width="6.140625" style="180" bestFit="1" customWidth="1"/>
    <col min="3" max="3" width="7.421875" style="180" bestFit="1" customWidth="1"/>
    <col min="4" max="4" width="2.00390625" style="180" bestFit="1" customWidth="1"/>
    <col min="5" max="5" width="7.421875" style="180" bestFit="1" customWidth="1"/>
    <col min="6" max="6" width="2.00390625" style="180" bestFit="1" customWidth="1"/>
    <col min="7" max="7" width="7.421875" style="180" bestFit="1" customWidth="1"/>
    <col min="8" max="8" width="3.00390625" style="180" bestFit="1" customWidth="1"/>
    <col min="9" max="9" width="7.421875" style="180" bestFit="1" customWidth="1"/>
    <col min="10" max="10" width="3.28125" style="180" bestFit="1" customWidth="1"/>
    <col min="11" max="11" width="8.421875" style="180" bestFit="1" customWidth="1"/>
    <col min="12" max="12" width="2.00390625" style="180" bestFit="1" customWidth="1"/>
    <col min="13" max="13" width="7.421875" style="180" bestFit="1" customWidth="1"/>
    <col min="14" max="14" width="2.00390625" style="180" bestFit="1" customWidth="1"/>
    <col min="15" max="15" width="6.421875" style="180" bestFit="1" customWidth="1"/>
    <col min="16" max="16" width="4.28125" style="180" bestFit="1" customWidth="1"/>
    <col min="17" max="17" width="8.7109375" style="180" bestFit="1" customWidth="1"/>
  </cols>
  <sheetData>
    <row r="1" spans="3:10" ht="42" customHeight="1" thickBot="1">
      <c r="C1" s="181" t="s">
        <v>82</v>
      </c>
      <c r="D1" s="270" t="s">
        <v>186</v>
      </c>
      <c r="E1" s="271"/>
      <c r="F1" s="271"/>
      <c r="G1" s="271"/>
      <c r="H1" s="271"/>
      <c r="I1" s="272"/>
      <c r="J1" s="182"/>
    </row>
    <row r="2" spans="1:18" ht="105.75" customHeight="1" thickBot="1" thickTop="1">
      <c r="A2" s="183" t="s">
        <v>28</v>
      </c>
      <c r="B2" s="256" t="s">
        <v>45</v>
      </c>
      <c r="C2" s="257"/>
      <c r="D2" s="258" t="s">
        <v>29</v>
      </c>
      <c r="E2" s="259"/>
      <c r="F2" s="258" t="s">
        <v>30</v>
      </c>
      <c r="G2" s="259"/>
      <c r="H2" s="258" t="s">
        <v>31</v>
      </c>
      <c r="I2" s="260"/>
      <c r="J2" s="274" t="s">
        <v>32</v>
      </c>
      <c r="K2" s="275"/>
      <c r="L2" s="267" t="s">
        <v>33</v>
      </c>
      <c r="M2" s="257"/>
      <c r="N2" s="256" t="s">
        <v>34</v>
      </c>
      <c r="O2" s="261"/>
      <c r="P2" s="184" t="s">
        <v>46</v>
      </c>
      <c r="Q2" s="185" t="s">
        <v>22</v>
      </c>
      <c r="R2" s="8"/>
    </row>
    <row r="3" spans="1:18" ht="16.5" thickBot="1">
      <c r="A3" s="186" t="str">
        <f>Dnevnik!E$1</f>
        <v>Srpski jezik </v>
      </c>
      <c r="B3" s="187">
        <f>COUNTIF(Dnevnik!E2:E47,"=5")</f>
        <v>7</v>
      </c>
      <c r="C3" s="188">
        <f>B3/$B$18</f>
        <v>0.25</v>
      </c>
      <c r="D3" s="189">
        <f>COUNTIF(Dnevnik!E2:E47,"=4")</f>
        <v>6</v>
      </c>
      <c r="E3" s="188">
        <f>D3/$B$18</f>
        <v>0.21428571428571427</v>
      </c>
      <c r="F3" s="187">
        <f>COUNTIF(Dnevnik!E2:E47,"=3")</f>
        <v>7</v>
      </c>
      <c r="G3" s="190">
        <f>F3/$B$18</f>
        <v>0.25</v>
      </c>
      <c r="H3" s="187">
        <f>COUNTIF(Dnevnik!E2:E47,"=2")</f>
        <v>4</v>
      </c>
      <c r="I3" s="191">
        <f>H3/$B$18</f>
        <v>0.14285714285714285</v>
      </c>
      <c r="J3" s="192">
        <f>SUM(B3+D3+F3+H3)</f>
        <v>24</v>
      </c>
      <c r="K3" s="193">
        <f>J3/$B$18</f>
        <v>0.8571428571428571</v>
      </c>
      <c r="L3" s="189">
        <f>COUNTIF(Dnevnik!E2:E47,"=1")</f>
        <v>4</v>
      </c>
      <c r="M3" s="194">
        <f>L3/$B$18</f>
        <v>0.14285714285714285</v>
      </c>
      <c r="N3" s="187">
        <f>COUNTIF(Dnevnik!E2:E47,"=0")</f>
        <v>0</v>
      </c>
      <c r="O3" s="191">
        <f>N3/$B$18</f>
        <v>0</v>
      </c>
      <c r="P3" s="195">
        <f>COUNT(Dnevnik!E2:E47)</f>
        <v>28</v>
      </c>
      <c r="Q3" s="196">
        <f>AVERAGE(Dnevnik!E2:E47)</f>
        <v>3.2857142857142856</v>
      </c>
      <c r="R3" s="8"/>
    </row>
    <row r="4" spans="1:18" ht="17.25" thickBot="1" thickTop="1">
      <c r="A4" s="197" t="str">
        <f>Dnevnik!F$1</f>
        <v>Francuski jezik</v>
      </c>
      <c r="B4" s="198">
        <f>COUNTIF(Dnevnik!F2:F35,"=5")</f>
        <v>6</v>
      </c>
      <c r="C4" s="199">
        <f>B4/$B$20</f>
        <v>0.21428571428571427</v>
      </c>
      <c r="D4" s="198">
        <f>COUNTIF(Dnevnik!F2:F36,"=4")</f>
        <v>5</v>
      </c>
      <c r="E4" s="200">
        <f>D4/$B$20</f>
        <v>0.17857142857142858</v>
      </c>
      <c r="F4" s="201">
        <f>COUNTIF(Dnevnik!F2:F36,"=3")</f>
        <v>4</v>
      </c>
      <c r="G4" s="202">
        <f>F4/$B$20</f>
        <v>0.14285714285714285</v>
      </c>
      <c r="H4" s="203">
        <f>COUNTIF(Dnevnik!F2:F36,"=2")</f>
        <v>11</v>
      </c>
      <c r="I4" s="204">
        <f>H4/$B$20</f>
        <v>0.39285714285714285</v>
      </c>
      <c r="J4" s="205">
        <f aca="true" t="shared" si="0" ref="J4:J15">SUM(B4+D4+F4+H4)</f>
        <v>26</v>
      </c>
      <c r="K4" s="206">
        <f>J4/$B$20</f>
        <v>0.9285714285714286</v>
      </c>
      <c r="L4" s="207">
        <f>COUNTIF(Dnevnik!F2:F48,"=1")</f>
        <v>2</v>
      </c>
      <c r="M4" s="208">
        <f>L4/$B$20</f>
        <v>0.07142857142857142</v>
      </c>
      <c r="N4" s="201">
        <f>COUNTIF(Dnevnik!F2:F26,"=0")</f>
        <v>0</v>
      </c>
      <c r="O4" s="204">
        <f>N4/$B$20</f>
        <v>0</v>
      </c>
      <c r="P4" s="209">
        <f>COUNT(Dnevnik!E2:E48)</f>
        <v>28</v>
      </c>
      <c r="Q4" s="210">
        <f>AVERAGE(Dnevnik!F2:F26)</f>
        <v>2.88</v>
      </c>
      <c r="R4" s="64"/>
    </row>
    <row r="5" spans="1:18" ht="17.25" thickBot="1" thickTop="1">
      <c r="A5" s="156" t="str">
        <f>Dnevnik!$G$1</f>
        <v>Likovna kultura</v>
      </c>
      <c r="B5" s="211">
        <f>COUNTIF(Dnevnik!G2:G47,"=5")</f>
        <v>26</v>
      </c>
      <c r="C5" s="199">
        <f aca="true" t="shared" si="1" ref="C5:C14">B5/$B$18</f>
        <v>0.9285714285714286</v>
      </c>
      <c r="D5" s="211">
        <f>COUNTIF(Dnevnik!G2:G47,"=4")</f>
        <v>1</v>
      </c>
      <c r="E5" s="200">
        <f aca="true" t="shared" si="2" ref="E5:E14">D5/$B$18</f>
        <v>0.03571428571428571</v>
      </c>
      <c r="F5" s="211">
        <f>COUNTIF(Dnevnik!G2:G47,"=3")</f>
        <v>1</v>
      </c>
      <c r="G5" s="202">
        <f aca="true" t="shared" si="3" ref="G5:G14">F5/$B$18</f>
        <v>0.03571428571428571</v>
      </c>
      <c r="H5" s="211">
        <f>COUNTIF(Dnevnik!G2:G47,"=2")</f>
        <v>0</v>
      </c>
      <c r="I5" s="204">
        <f aca="true" t="shared" si="4" ref="I5:I14">H5/$B$18</f>
        <v>0</v>
      </c>
      <c r="J5" s="205">
        <f t="shared" si="0"/>
        <v>28</v>
      </c>
      <c r="K5" s="206">
        <f aca="true" t="shared" si="5" ref="K5:K14">J5/$B$18</f>
        <v>1</v>
      </c>
      <c r="L5" s="207">
        <f>COUNTIF(Dnevnik!G2:G46,"=1")</f>
        <v>0</v>
      </c>
      <c r="M5" s="208">
        <f aca="true" t="shared" si="6" ref="M5:M14">L5/$B$18</f>
        <v>0</v>
      </c>
      <c r="N5" s="211">
        <f>COUNTIF(Dnevnik!G2:G47,"=0")</f>
        <v>0</v>
      </c>
      <c r="O5" s="204">
        <f aca="true" t="shared" si="7" ref="O5:O14">N5/$B$18</f>
        <v>0</v>
      </c>
      <c r="P5" s="212">
        <f>COUNT(Dnevnik!G2:G47)</f>
        <v>28</v>
      </c>
      <c r="Q5" s="210">
        <f>AVERAGE(Dnevnik!G2:G47)</f>
        <v>4.892857142857143</v>
      </c>
      <c r="R5" s="8"/>
    </row>
    <row r="6" spans="1:18" ht="17.25" thickBot="1" thickTop="1">
      <c r="A6" s="156" t="str">
        <f>Dnevnik!$H$1</f>
        <v>Muzicka kultura</v>
      </c>
      <c r="B6" s="211">
        <f>COUNTIF(Dnevnik!H2:H47,"=5")</f>
        <v>17</v>
      </c>
      <c r="C6" s="199">
        <f t="shared" si="1"/>
        <v>0.6071428571428571</v>
      </c>
      <c r="D6" s="211">
        <f>COUNTIF(Dnevnik!H2:H47,"=4")</f>
        <v>3</v>
      </c>
      <c r="E6" s="200">
        <f t="shared" si="2"/>
        <v>0.10714285714285714</v>
      </c>
      <c r="F6" s="211">
        <f>COUNTIF(Dnevnik!H2:H47,"=3")</f>
        <v>6</v>
      </c>
      <c r="G6" s="202">
        <f t="shared" si="3"/>
        <v>0.21428571428571427</v>
      </c>
      <c r="H6" s="211">
        <f>COUNTIF(Dnevnik!H2:H47,"=2")</f>
        <v>2</v>
      </c>
      <c r="I6" s="204">
        <f t="shared" si="4"/>
        <v>0.07142857142857142</v>
      </c>
      <c r="J6" s="205">
        <f t="shared" si="0"/>
        <v>28</v>
      </c>
      <c r="K6" s="206">
        <f t="shared" si="5"/>
        <v>1</v>
      </c>
      <c r="L6" s="207">
        <f>COUNTIF(Dnevnik!H2:H36,"=1")</f>
        <v>0</v>
      </c>
      <c r="M6" s="208">
        <f t="shared" si="6"/>
        <v>0</v>
      </c>
      <c r="N6" s="211">
        <f>COUNTIF(Dnevnik!H2:H47,"=0")</f>
        <v>0</v>
      </c>
      <c r="O6" s="204">
        <f t="shared" si="7"/>
        <v>0</v>
      </c>
      <c r="P6" s="212">
        <f>COUNT(Dnevnik!H2:H47)</f>
        <v>28</v>
      </c>
      <c r="Q6" s="210">
        <f>AVERAGE(Dnevnik!H2:H47)</f>
        <v>4.25</v>
      </c>
      <c r="R6" s="8"/>
    </row>
    <row r="7" spans="1:18" ht="17.25" thickBot="1" thickTop="1">
      <c r="A7" s="156" t="str">
        <f>Dnevnik!$I$1</f>
        <v>Istorija</v>
      </c>
      <c r="B7" s="211">
        <f>COUNTIF(Dnevnik!I2:I47,"=5")</f>
        <v>5</v>
      </c>
      <c r="C7" s="199">
        <f t="shared" si="1"/>
        <v>0.17857142857142858</v>
      </c>
      <c r="D7" s="211">
        <f>COUNTIF(Dnevnik!I2:I47,"=4")</f>
        <v>7</v>
      </c>
      <c r="E7" s="200">
        <f t="shared" si="2"/>
        <v>0.25</v>
      </c>
      <c r="F7" s="211">
        <f>COUNTIF(Dnevnik!I2:I47,"=3")</f>
        <v>5</v>
      </c>
      <c r="G7" s="202">
        <f t="shared" si="3"/>
        <v>0.17857142857142858</v>
      </c>
      <c r="H7" s="211">
        <f>COUNTIF(Dnevnik!I2:I47,"=2")</f>
        <v>6</v>
      </c>
      <c r="I7" s="204">
        <f t="shared" si="4"/>
        <v>0.21428571428571427</v>
      </c>
      <c r="J7" s="205">
        <f t="shared" si="0"/>
        <v>23</v>
      </c>
      <c r="K7" s="206">
        <f t="shared" si="5"/>
        <v>0.8214285714285714</v>
      </c>
      <c r="L7" s="207">
        <f>COUNTIF(Dnevnik!I2:I36,"=1")</f>
        <v>5</v>
      </c>
      <c r="M7" s="208">
        <f t="shared" si="6"/>
        <v>0.17857142857142858</v>
      </c>
      <c r="N7" s="211">
        <f>COUNTIF(Dnevnik!I2:I47,"=0")</f>
        <v>0</v>
      </c>
      <c r="O7" s="204">
        <f t="shared" si="7"/>
        <v>0</v>
      </c>
      <c r="P7" s="212">
        <f>COUNT(Dnevnik!I2:I47)</f>
        <v>28</v>
      </c>
      <c r="Q7" s="210">
        <f>AVERAGE(Dnevnik!I2:I47)</f>
        <v>3.0357142857142856</v>
      </c>
      <c r="R7" s="8"/>
    </row>
    <row r="8" spans="1:18" ht="17.25" thickBot="1" thickTop="1">
      <c r="A8" s="156" t="str">
        <f>Dnevnik!$J$1</f>
        <v>Geografija</v>
      </c>
      <c r="B8" s="211">
        <f>COUNTIF(Dnevnik!J2:J47,"=5")</f>
        <v>8</v>
      </c>
      <c r="C8" s="199">
        <f t="shared" si="1"/>
        <v>0.2857142857142857</v>
      </c>
      <c r="D8" s="211">
        <f>COUNTIF(Dnevnik!J2:J47,"=4")</f>
        <v>6</v>
      </c>
      <c r="E8" s="200">
        <f t="shared" si="2"/>
        <v>0.21428571428571427</v>
      </c>
      <c r="F8" s="211">
        <f>COUNTIF(Dnevnik!J2:J47,"=3")</f>
        <v>4</v>
      </c>
      <c r="G8" s="202">
        <f t="shared" si="3"/>
        <v>0.14285714285714285</v>
      </c>
      <c r="H8" s="211">
        <f>COUNTIF(Dnevnik!J2:J47,"=2")</f>
        <v>5</v>
      </c>
      <c r="I8" s="204">
        <f t="shared" si="4"/>
        <v>0.17857142857142858</v>
      </c>
      <c r="J8" s="205">
        <f t="shared" si="0"/>
        <v>23</v>
      </c>
      <c r="K8" s="206">
        <f t="shared" si="5"/>
        <v>0.8214285714285714</v>
      </c>
      <c r="L8" s="207">
        <f>COUNTIF(Dnevnik!J2:J36,"=1")</f>
        <v>5</v>
      </c>
      <c r="M8" s="208">
        <f t="shared" si="6"/>
        <v>0.17857142857142858</v>
      </c>
      <c r="N8" s="211">
        <f>COUNTIF(Dnevnik!J2:J47,"=0")</f>
        <v>0</v>
      </c>
      <c r="O8" s="204">
        <f t="shared" si="7"/>
        <v>0</v>
      </c>
      <c r="P8" s="212">
        <f>COUNT(Dnevnik!J2:J47)</f>
        <v>28</v>
      </c>
      <c r="Q8" s="210">
        <f>AVERAGE(Dnevnik!J2:J47)</f>
        <v>3.25</v>
      </c>
      <c r="R8" s="8"/>
    </row>
    <row r="9" spans="1:18" ht="17.25" thickBot="1" thickTop="1">
      <c r="A9" s="156" t="str">
        <f>Dnevnik!$K$1</f>
        <v>Fizika</v>
      </c>
      <c r="B9" s="211">
        <f>COUNTIF(Dnevnik!K2:K47,"=5")</f>
        <v>0</v>
      </c>
      <c r="C9" s="199">
        <f t="shared" si="1"/>
        <v>0</v>
      </c>
      <c r="D9" s="211">
        <f>COUNTIF(Dnevnik!K2:K47,"=4")</f>
        <v>0</v>
      </c>
      <c r="E9" s="200">
        <f t="shared" si="2"/>
        <v>0</v>
      </c>
      <c r="F9" s="211">
        <f>COUNTIF(Dnevnik!K2:K47,"=3")</f>
        <v>0</v>
      </c>
      <c r="G9" s="202">
        <f t="shared" si="3"/>
        <v>0</v>
      </c>
      <c r="H9" s="211">
        <f>COUNTIF(Dnevnik!K2:K47,"=2")</f>
        <v>0</v>
      </c>
      <c r="I9" s="204">
        <f t="shared" si="4"/>
        <v>0</v>
      </c>
      <c r="J9" s="205">
        <f t="shared" si="0"/>
        <v>0</v>
      </c>
      <c r="K9" s="206">
        <f t="shared" si="5"/>
        <v>0</v>
      </c>
      <c r="L9" s="207">
        <f>COUNTIF(Dnevnik!K2:K37,"=1")</f>
        <v>0</v>
      </c>
      <c r="M9" s="208">
        <f t="shared" si="6"/>
        <v>0</v>
      </c>
      <c r="N9" s="211">
        <f>COUNTIF(Dnevnik!K2:K47,"=0")</f>
        <v>0</v>
      </c>
      <c r="O9" s="204">
        <f t="shared" si="7"/>
        <v>0</v>
      </c>
      <c r="P9" s="212">
        <f>COUNT(Dnevnik!K2:K47)</f>
        <v>0</v>
      </c>
      <c r="Q9" s="210" t="e">
        <f>AVERAGE(Dnevnik!K2:K47)</f>
        <v>#DIV/0!</v>
      </c>
      <c r="R9" s="8"/>
    </row>
    <row r="10" spans="1:18" ht="17.25" thickBot="1" thickTop="1">
      <c r="A10" s="156" t="str">
        <f>Dnevnik!$L$1</f>
        <v>Matematika</v>
      </c>
      <c r="B10" s="211">
        <f>COUNTIF(Dnevnik!L2:L47,"=5")</f>
        <v>6</v>
      </c>
      <c r="C10" s="199">
        <f t="shared" si="1"/>
        <v>0.21428571428571427</v>
      </c>
      <c r="D10" s="211">
        <f>COUNTIF(Dnevnik!L2:L47,"=4")</f>
        <v>1</v>
      </c>
      <c r="E10" s="200">
        <f t="shared" si="2"/>
        <v>0.03571428571428571</v>
      </c>
      <c r="F10" s="211">
        <f>COUNTIF(Dnevnik!L2:L47,"=3")</f>
        <v>4</v>
      </c>
      <c r="G10" s="202">
        <f t="shared" si="3"/>
        <v>0.14285714285714285</v>
      </c>
      <c r="H10" s="211">
        <f>COUNTIF(Dnevnik!L2:L47,"=2")</f>
        <v>5</v>
      </c>
      <c r="I10" s="204">
        <f t="shared" si="4"/>
        <v>0.17857142857142858</v>
      </c>
      <c r="J10" s="205">
        <f t="shared" si="0"/>
        <v>16</v>
      </c>
      <c r="K10" s="206">
        <f t="shared" si="5"/>
        <v>0.5714285714285714</v>
      </c>
      <c r="L10" s="207">
        <f>COUNTIF(Dnevnik!L2:L37,"=1")</f>
        <v>12</v>
      </c>
      <c r="M10" s="208">
        <f t="shared" si="6"/>
        <v>0.42857142857142855</v>
      </c>
      <c r="N10" s="211">
        <f>COUNTIF(Dnevnik!L2:L47,"=0")</f>
        <v>0</v>
      </c>
      <c r="O10" s="204">
        <f t="shared" si="7"/>
        <v>0</v>
      </c>
      <c r="P10" s="212">
        <f>COUNT(Dnevnik!L2:L47)</f>
        <v>28</v>
      </c>
      <c r="Q10" s="210">
        <f>AVERAGE(Dnevnik!L2:L47)</f>
        <v>2.4285714285714284</v>
      </c>
      <c r="R10" s="8"/>
    </row>
    <row r="11" spans="1:18" ht="17.25" thickBot="1" thickTop="1">
      <c r="A11" s="156" t="str">
        <f>Dnevnik!$M$1</f>
        <v>Biologija</v>
      </c>
      <c r="B11" s="211">
        <f>COUNTIF(Dnevnik!M2:M47,"=5")</f>
        <v>9</v>
      </c>
      <c r="C11" s="199">
        <f t="shared" si="1"/>
        <v>0.32142857142857145</v>
      </c>
      <c r="D11" s="211">
        <f>COUNTIF(Dnevnik!M2:M47,"=4")</f>
        <v>3</v>
      </c>
      <c r="E11" s="200">
        <f t="shared" si="2"/>
        <v>0.10714285714285714</v>
      </c>
      <c r="F11" s="211">
        <f>COUNTIF(Dnevnik!M2:M47,"=3")</f>
        <v>6</v>
      </c>
      <c r="G11" s="202">
        <f t="shared" si="3"/>
        <v>0.21428571428571427</v>
      </c>
      <c r="H11" s="211">
        <f>COUNTIF(Dnevnik!M2:M47,"=2")</f>
        <v>6</v>
      </c>
      <c r="I11" s="204">
        <f t="shared" si="4"/>
        <v>0.21428571428571427</v>
      </c>
      <c r="J11" s="205">
        <f t="shared" si="0"/>
        <v>24</v>
      </c>
      <c r="K11" s="206">
        <f t="shared" si="5"/>
        <v>0.8571428571428571</v>
      </c>
      <c r="L11" s="207">
        <f>COUNTIF(Dnevnik!M2:M37,"=1")</f>
        <v>4</v>
      </c>
      <c r="M11" s="208">
        <f t="shared" si="6"/>
        <v>0.14285714285714285</v>
      </c>
      <c r="N11" s="211">
        <f>COUNTIF(Dnevnik!M2:M47,"=0")</f>
        <v>0</v>
      </c>
      <c r="O11" s="204">
        <f t="shared" si="7"/>
        <v>0</v>
      </c>
      <c r="P11" s="212">
        <f>COUNT(Dnevnik!M2:M47)</f>
        <v>28</v>
      </c>
      <c r="Q11" s="210">
        <f>AVERAGE(Dnevnik!M2:M47)</f>
        <v>3.25</v>
      </c>
      <c r="R11" s="8"/>
    </row>
    <row r="12" spans="1:18" ht="17.25" thickBot="1" thickTop="1">
      <c r="A12" s="156" t="str">
        <f>Dnevnik!$N$1</f>
        <v>Hemija</v>
      </c>
      <c r="B12" s="211">
        <f>COUNTIF(Dnevnik!N2:N47,"=5")</f>
        <v>23</v>
      </c>
      <c r="C12" s="199">
        <f t="shared" si="1"/>
        <v>0.8214285714285714</v>
      </c>
      <c r="D12" s="211">
        <f>COUNTIF(Dnevnik!N2:N47,"=4")</f>
        <v>2</v>
      </c>
      <c r="E12" s="200">
        <f t="shared" si="2"/>
        <v>0.07142857142857142</v>
      </c>
      <c r="F12" s="211">
        <f>COUNTIF(Dnevnik!N2:N47,"=3")</f>
        <v>2</v>
      </c>
      <c r="G12" s="202">
        <f t="shared" si="3"/>
        <v>0.07142857142857142</v>
      </c>
      <c r="H12" s="211">
        <f>COUNTIF(Dnevnik!N2:N47,"=2")</f>
        <v>1</v>
      </c>
      <c r="I12" s="204">
        <f t="shared" si="4"/>
        <v>0.03571428571428571</v>
      </c>
      <c r="J12" s="205">
        <f t="shared" si="0"/>
        <v>28</v>
      </c>
      <c r="K12" s="206">
        <f t="shared" si="5"/>
        <v>1</v>
      </c>
      <c r="L12" s="207">
        <f>COUNTIF(Dnevnik!N2:N37,"=1")</f>
        <v>0</v>
      </c>
      <c r="M12" s="208">
        <f t="shared" si="6"/>
        <v>0</v>
      </c>
      <c r="N12" s="211">
        <f>COUNTIF(Dnevnik!N2:N47,"=0")</f>
        <v>0</v>
      </c>
      <c r="O12" s="204">
        <f t="shared" si="7"/>
        <v>0</v>
      </c>
      <c r="P12" s="212">
        <f>COUNT(Dnevnik!N2:N47)</f>
        <v>28</v>
      </c>
      <c r="Q12" s="210">
        <f>AVERAGE(Dnevnik!N2:N47)</f>
        <v>4.678571428571429</v>
      </c>
      <c r="R12" s="8"/>
    </row>
    <row r="13" spans="1:18" ht="17.25" thickBot="1" thickTop="1">
      <c r="A13" s="156" t="str">
        <f>Dnevnik!$O$1</f>
        <v>Tehnicko obrazovanje</v>
      </c>
      <c r="B13" s="211">
        <f>COUNTIF(Dnevnik!O2:O47,"=5")</f>
        <v>7</v>
      </c>
      <c r="C13" s="199">
        <f t="shared" si="1"/>
        <v>0.25</v>
      </c>
      <c r="D13" s="211">
        <f>COUNTIF(Dnevnik!O2:O47,"=4")</f>
        <v>10</v>
      </c>
      <c r="E13" s="200">
        <f t="shared" si="2"/>
        <v>0.35714285714285715</v>
      </c>
      <c r="F13" s="211">
        <f>COUNTIF(Dnevnik!O2:O47,"=3")</f>
        <v>6</v>
      </c>
      <c r="G13" s="202">
        <f t="shared" si="3"/>
        <v>0.21428571428571427</v>
      </c>
      <c r="H13" s="211">
        <f>COUNTIF(Dnevnik!O2:O47,"=2")</f>
        <v>3</v>
      </c>
      <c r="I13" s="204">
        <f t="shared" si="4"/>
        <v>0.10714285714285714</v>
      </c>
      <c r="J13" s="205">
        <f t="shared" si="0"/>
        <v>26</v>
      </c>
      <c r="K13" s="206">
        <f t="shared" si="5"/>
        <v>0.9285714285714286</v>
      </c>
      <c r="L13" s="207">
        <f>COUNTIF(Dnevnik!O2:O37,"=1")</f>
        <v>2</v>
      </c>
      <c r="M13" s="208">
        <f t="shared" si="6"/>
        <v>0.07142857142857142</v>
      </c>
      <c r="N13" s="211">
        <f>COUNTIF(Dnevnik!O2:O47,"=0")</f>
        <v>0</v>
      </c>
      <c r="O13" s="204">
        <f t="shared" si="7"/>
        <v>0</v>
      </c>
      <c r="P13" s="212">
        <f>COUNT(Dnevnik!O2:O47)</f>
        <v>28</v>
      </c>
      <c r="Q13" s="210">
        <f>AVERAGE(Dnevnik!O2:O47)</f>
        <v>3.607142857142857</v>
      </c>
      <c r="R13" s="8"/>
    </row>
    <row r="14" spans="1:18" ht="17.25" thickBot="1" thickTop="1">
      <c r="A14" s="157" t="str">
        <f>Dnevnik!$P$1</f>
        <v>Fizicko vaspitanje</v>
      </c>
      <c r="B14" s="213">
        <f>COUNTIF(Dnevnik!P2:P47,"=5")</f>
        <v>22</v>
      </c>
      <c r="C14" s="199">
        <f t="shared" si="1"/>
        <v>0.7857142857142857</v>
      </c>
      <c r="D14" s="213">
        <f>COUNTIF(Dnevnik!P2:P47,"=4")</f>
        <v>3</v>
      </c>
      <c r="E14" s="200">
        <f t="shared" si="2"/>
        <v>0.10714285714285714</v>
      </c>
      <c r="F14" s="213">
        <f>COUNTIF(Dnevnik!P2:P47,"=3")</f>
        <v>2</v>
      </c>
      <c r="G14" s="202">
        <f t="shared" si="3"/>
        <v>0.07142857142857142</v>
      </c>
      <c r="H14" s="213">
        <f>COUNTIF(Dnevnik!P2:P47,"=2")</f>
        <v>1</v>
      </c>
      <c r="I14" s="204">
        <f t="shared" si="4"/>
        <v>0.03571428571428571</v>
      </c>
      <c r="J14" s="205">
        <f t="shared" si="0"/>
        <v>28</v>
      </c>
      <c r="K14" s="206">
        <f t="shared" si="5"/>
        <v>1</v>
      </c>
      <c r="L14" s="207">
        <f>COUNTIF(Dnevnik!P2:P37,"=1")</f>
        <v>0</v>
      </c>
      <c r="M14" s="208">
        <f t="shared" si="6"/>
        <v>0</v>
      </c>
      <c r="N14" s="213">
        <f>COUNTIF(Dnevnik!P2:P47,"=0")</f>
        <v>0</v>
      </c>
      <c r="O14" s="204">
        <f t="shared" si="7"/>
        <v>0</v>
      </c>
      <c r="P14" s="214">
        <f>COUNT(Dnevnik!P2:P47)</f>
        <v>28</v>
      </c>
      <c r="Q14" s="215">
        <f>AVERAGE(Dnevnik!P2:P47)</f>
        <v>4.642857142857143</v>
      </c>
      <c r="R14" s="8"/>
    </row>
    <row r="15" spans="1:18" ht="17.25" thickBot="1" thickTop="1">
      <c r="A15" s="158" t="str">
        <f>Dnevnik!$Q$1</f>
        <v>Engleski jezik</v>
      </c>
      <c r="B15" s="216">
        <f>COUNTIF(Dnevnik!Q2:Q47,"=5")</f>
        <v>9</v>
      </c>
      <c r="C15" s="217">
        <f>B15/$B$19</f>
        <v>0.34615384615384615</v>
      </c>
      <c r="D15" s="216">
        <f>COUNTIF(Dnevnik!Q2:Q47,"=4")</f>
        <v>4</v>
      </c>
      <c r="E15" s="218">
        <f>D15/$B$19</f>
        <v>0.15384615384615385</v>
      </c>
      <c r="F15" s="216">
        <f>COUNTIF(Dnevnik!Q2:Q47,"=3")</f>
        <v>8</v>
      </c>
      <c r="G15" s="219">
        <f>F15/$B$19</f>
        <v>0.3076923076923077</v>
      </c>
      <c r="H15" s="216">
        <f>COUNTIF(Dnevnik!Q2:Q47,"=2")</f>
        <v>5</v>
      </c>
      <c r="I15" s="220">
        <f>H15/$B$19</f>
        <v>0.19230769230769232</v>
      </c>
      <c r="J15" s="221">
        <f t="shared" si="0"/>
        <v>26</v>
      </c>
      <c r="K15" s="222">
        <f>J15/$B$19</f>
        <v>1</v>
      </c>
      <c r="L15" s="223">
        <f>COUNTIF(Dnevnik!Q2:Q37,"=1")</f>
        <v>0</v>
      </c>
      <c r="M15" s="224">
        <f>L15/$B$19</f>
        <v>0</v>
      </c>
      <c r="N15" s="216">
        <f>COUNTIF(Dnevnik!Q2:Q47,"=0")</f>
        <v>0</v>
      </c>
      <c r="O15" s="220">
        <f>N15/$B$19</f>
        <v>0</v>
      </c>
      <c r="P15" s="225">
        <f>COUNT(Dnevnik!Q2:Q47)</f>
        <v>26</v>
      </c>
      <c r="Q15" s="226">
        <f>AVERAGE(Dnevnik!Q2:Q47)</f>
        <v>3.6538461538461537</v>
      </c>
      <c r="R15" s="8"/>
    </row>
    <row r="16" spans="1:18" ht="16.5" thickBot="1">
      <c r="A16" s="227" t="str">
        <f>'uspeh '!$B$11</f>
        <v>Srednja ocena odeljenja:</v>
      </c>
      <c r="B16" s="228">
        <f>'uspeh '!$F$11</f>
        <v>3.6706586826347305</v>
      </c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8"/>
    </row>
    <row r="17" spans="4:14" ht="20.25" thickBot="1" thickTop="1">
      <c r="D17" s="280" t="s">
        <v>105</v>
      </c>
      <c r="E17" s="281"/>
      <c r="F17" s="281"/>
      <c r="G17" s="281"/>
      <c r="H17" s="281"/>
      <c r="I17" s="281"/>
      <c r="J17" s="281"/>
      <c r="K17" s="281"/>
      <c r="L17" s="281"/>
      <c r="M17" s="281"/>
      <c r="N17" s="282"/>
    </row>
    <row r="18" spans="1:19" ht="21" thickBot="1" thickTop="1">
      <c r="A18" s="230" t="s">
        <v>53</v>
      </c>
      <c r="B18" s="231">
        <f>COUNT(Dnevnik!A2:A38)</f>
        <v>28</v>
      </c>
      <c r="D18" s="276" t="s">
        <v>84</v>
      </c>
      <c r="E18" s="262"/>
      <c r="F18" s="262" t="s">
        <v>86</v>
      </c>
      <c r="G18" s="262"/>
      <c r="H18" s="262" t="s">
        <v>85</v>
      </c>
      <c r="I18" s="262"/>
      <c r="J18" s="262" t="s">
        <v>103</v>
      </c>
      <c r="K18" s="262"/>
      <c r="L18" s="262" t="s">
        <v>104</v>
      </c>
      <c r="M18" s="262"/>
      <c r="N18" s="269"/>
      <c r="O18" s="9"/>
      <c r="P18" s="9"/>
      <c r="Q18" s="9"/>
      <c r="R18" s="9"/>
      <c r="S18" s="9"/>
    </row>
    <row r="19" spans="1:14" ht="16.5" thickTop="1">
      <c r="A19" s="232" t="s">
        <v>43</v>
      </c>
      <c r="B19" s="233">
        <f>COUNT(Dnevnik!Q2:Q35)</f>
        <v>26</v>
      </c>
      <c r="C19" s="234"/>
      <c r="D19" s="277">
        <f>'uspeh '!$A$3</f>
        <v>8</v>
      </c>
      <c r="E19" s="268"/>
      <c r="F19" s="268">
        <f>'uspeh '!$B$3</f>
        <v>6</v>
      </c>
      <c r="G19" s="268"/>
      <c r="H19" s="268">
        <f>'uspeh '!$C$3</f>
        <v>2</v>
      </c>
      <c r="I19" s="268"/>
      <c r="J19" s="268">
        <f>'uspeh '!$F$3</f>
        <v>0</v>
      </c>
      <c r="K19" s="268"/>
      <c r="L19" s="268">
        <f>'uspeh '!$K$3</f>
        <v>12</v>
      </c>
      <c r="M19" s="268"/>
      <c r="N19" s="289"/>
    </row>
    <row r="20" spans="1:14" ht="16.5" thickBot="1">
      <c r="A20" s="235" t="s">
        <v>189</v>
      </c>
      <c r="B20" s="236">
        <f>COUNT(Dnevnik!F2:F35)</f>
        <v>28</v>
      </c>
      <c r="D20" s="273">
        <f>'uspeh '!$A$4</f>
        <v>0.2857142857142857</v>
      </c>
      <c r="E20" s="265"/>
      <c r="F20" s="265">
        <f>'uspeh '!$B$4</f>
        <v>0.21428571428571427</v>
      </c>
      <c r="G20" s="265"/>
      <c r="H20" s="265">
        <f>'uspeh '!$C$4</f>
        <v>0.07142857142857142</v>
      </c>
      <c r="I20" s="265"/>
      <c r="J20" s="265">
        <f>'uspeh '!$F$4</f>
        <v>0</v>
      </c>
      <c r="K20" s="265"/>
      <c r="L20" s="265">
        <f>'uspeh '!$K$4</f>
        <v>0.42857142857142855</v>
      </c>
      <c r="M20" s="265"/>
      <c r="N20" s="266"/>
    </row>
    <row r="21" spans="1:17" s="7" customFormat="1" ht="12" thickBot="1">
      <c r="A21" s="237"/>
      <c r="B21" s="237"/>
      <c r="C21" s="237"/>
      <c r="D21" s="237"/>
      <c r="E21" s="237"/>
      <c r="F21" s="237"/>
      <c r="G21" s="237"/>
      <c r="H21" s="238"/>
      <c r="I21" s="238"/>
      <c r="J21" s="238"/>
      <c r="K21" s="238"/>
      <c r="L21" s="238"/>
      <c r="M21" s="238"/>
      <c r="N21" s="238"/>
      <c r="O21" s="238"/>
      <c r="P21" s="237"/>
      <c r="Q21" s="237"/>
    </row>
    <row r="22" spans="1:14" ht="15.75" thickTop="1">
      <c r="A22" s="239" t="s">
        <v>41</v>
      </c>
      <c r="B22" s="240">
        <f>'uspeh '!$D$6</f>
        <v>796</v>
      </c>
      <c r="D22" s="283" t="s">
        <v>63</v>
      </c>
      <c r="E22" s="284"/>
      <c r="F22" s="284"/>
      <c r="G22" s="284"/>
      <c r="H22" s="284"/>
      <c r="I22" s="284"/>
      <c r="J22" s="284"/>
      <c r="K22" s="284"/>
      <c r="L22" s="290">
        <f>'uspeh '!$P$6</f>
        <v>20.94736842105263</v>
      </c>
      <c r="M22" s="291"/>
      <c r="N22" s="241"/>
    </row>
    <row r="23" spans="1:14" ht="15">
      <c r="A23" s="242" t="s">
        <v>42</v>
      </c>
      <c r="B23" s="243">
        <f>'uspeh '!$D$7</f>
        <v>544</v>
      </c>
      <c r="D23" s="285" t="s">
        <v>64</v>
      </c>
      <c r="E23" s="286"/>
      <c r="F23" s="286"/>
      <c r="G23" s="286"/>
      <c r="H23" s="286"/>
      <c r="I23" s="286"/>
      <c r="J23" s="286"/>
      <c r="K23" s="286"/>
      <c r="L23" s="263">
        <f>'uspeh '!$P$7</f>
        <v>14.31578947368421</v>
      </c>
      <c r="M23" s="264"/>
      <c r="N23" s="241"/>
    </row>
    <row r="24" spans="1:14" ht="15.75" thickBot="1">
      <c r="A24" s="244" t="s">
        <v>40</v>
      </c>
      <c r="B24" s="245">
        <f>'uspeh '!$D$8</f>
        <v>1340</v>
      </c>
      <c r="D24" s="287" t="s">
        <v>2</v>
      </c>
      <c r="E24" s="288"/>
      <c r="F24" s="288"/>
      <c r="G24" s="288"/>
      <c r="H24" s="288"/>
      <c r="I24" s="288"/>
      <c r="J24" s="288"/>
      <c r="K24" s="288"/>
      <c r="L24" s="278">
        <f>'uspeh '!$P$8</f>
        <v>35.26315789473684</v>
      </c>
      <c r="M24" s="279"/>
      <c r="N24" s="241"/>
    </row>
    <row r="25" ht="13.5" thickTop="1"/>
  </sheetData>
  <sheetProtection/>
  <mergeCells count="30">
    <mergeCell ref="L24:M24"/>
    <mergeCell ref="D17:N17"/>
    <mergeCell ref="D22:K22"/>
    <mergeCell ref="D23:K23"/>
    <mergeCell ref="D24:K24"/>
    <mergeCell ref="H19:I19"/>
    <mergeCell ref="J19:K19"/>
    <mergeCell ref="L19:N19"/>
    <mergeCell ref="H20:I20"/>
    <mergeCell ref="L22:M22"/>
    <mergeCell ref="D1:I1"/>
    <mergeCell ref="D20:E20"/>
    <mergeCell ref="F20:G20"/>
    <mergeCell ref="J2:K2"/>
    <mergeCell ref="J20:K20"/>
    <mergeCell ref="D18:E18"/>
    <mergeCell ref="D19:E19"/>
    <mergeCell ref="L23:M23"/>
    <mergeCell ref="L20:N20"/>
    <mergeCell ref="L2:M2"/>
    <mergeCell ref="F19:G19"/>
    <mergeCell ref="L18:N18"/>
    <mergeCell ref="J18:K18"/>
    <mergeCell ref="H18:I18"/>
    <mergeCell ref="B2:C2"/>
    <mergeCell ref="D2:E2"/>
    <mergeCell ref="F2:G2"/>
    <mergeCell ref="H2:I2"/>
    <mergeCell ref="N2:O2"/>
    <mergeCell ref="F18:G18"/>
  </mergeCells>
  <printOptions horizontalCentered="1"/>
  <pageMargins left="0.25" right="0.25" top="0.25" bottom="0.25" header="0.5" footer="0.5"/>
  <pageSetup horizontalDpi="200" verticalDpi="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38"/>
  <sheetViews>
    <sheetView zoomScalePageLayoutView="0" workbookViewId="0" topLeftCell="A1">
      <selection activeCell="C28" sqref="C28"/>
    </sheetView>
  </sheetViews>
  <sheetFormatPr defaultColWidth="8.8515625" defaultRowHeight="12.75"/>
  <cols>
    <col min="1" max="1" width="12.140625" style="0" bestFit="1" customWidth="1"/>
    <col min="2" max="2" width="11.140625" style="0" bestFit="1" customWidth="1"/>
    <col min="3" max="3" width="12.7109375" style="0" bestFit="1" customWidth="1"/>
    <col min="4" max="4" width="10.421875" style="11" bestFit="1" customWidth="1"/>
    <col min="5" max="7" width="6.8515625" style="0" bestFit="1" customWidth="1"/>
    <col min="8" max="8" width="20.28125" style="153" bestFit="1" customWidth="1"/>
    <col min="9" max="9" width="6.8515625" style="0" bestFit="1" customWidth="1"/>
  </cols>
  <sheetData>
    <row r="1" spans="1:9" ht="90" customHeight="1" thickBot="1">
      <c r="A1" s="298" t="s">
        <v>39</v>
      </c>
      <c r="B1" s="299"/>
      <c r="C1" s="116" t="s">
        <v>38</v>
      </c>
      <c r="D1" s="117" t="s">
        <v>22</v>
      </c>
      <c r="E1" s="118" t="s">
        <v>42</v>
      </c>
      <c r="F1" s="118" t="s">
        <v>41</v>
      </c>
      <c r="G1" s="119" t="s">
        <v>40</v>
      </c>
      <c r="H1" s="152" t="s">
        <v>102</v>
      </c>
      <c r="I1" s="120" t="s">
        <v>55</v>
      </c>
    </row>
    <row r="2" spans="1:9" ht="15.75">
      <c r="A2" s="296" t="str">
        <f>TRIM(Dnevnik!C2)&amp;" "&amp;TRIM(Dnevnik!D2)</f>
        <v>Aleksić Andrijana</v>
      </c>
      <c r="B2" s="297"/>
      <c r="C2" s="94" t="str">
        <f>Dnevnik!X2</f>
        <v>Vrlo dobar</v>
      </c>
      <c r="D2" s="95">
        <f>Dnevnik!$V$2</f>
        <v>4.333333333333333</v>
      </c>
      <c r="E2" s="90">
        <f>Dnevnik!T2</f>
        <v>0</v>
      </c>
      <c r="F2" s="90">
        <f>Dnevnik!S2</f>
        <v>15</v>
      </c>
      <c r="G2" s="91">
        <f>Dnevnik!U2</f>
        <v>15</v>
      </c>
      <c r="H2" s="154" t="str">
        <f>IF(E2&gt;25,"ukor nastavnickog",IF(E2&gt;16,"ukor odeljenjskog",IF(E2&gt;8,"ukor razrednog",IF(E2&lt;=8,"primerno"))))</f>
        <v>primerno</v>
      </c>
      <c r="I2" s="121">
        <f>Dnevnik!W2</f>
        <v>0</v>
      </c>
    </row>
    <row r="3" spans="1:9" ht="13.5" customHeight="1">
      <c r="A3" s="296" t="str">
        <f>TRIM(Dnevnik!C3)&amp;" "&amp;TRIM(Dnevnik!D3)</f>
        <v>Alilović Đulija</v>
      </c>
      <c r="B3" s="297"/>
      <c r="C3" s="96" t="str">
        <f>Dnevnik!X3</f>
        <v>Nedovoljan</v>
      </c>
      <c r="D3" s="97">
        <f>Dnevnik!V3</f>
        <v>2.0833333333333335</v>
      </c>
      <c r="E3" s="92">
        <f>Dnevnik!T3</f>
        <v>4</v>
      </c>
      <c r="F3" s="92">
        <f>Dnevnik!S3</f>
        <v>190</v>
      </c>
      <c r="G3" s="93">
        <f>Dnevnik!U3</f>
        <v>194</v>
      </c>
      <c r="H3" s="154" t="str">
        <f aca="true" t="shared" si="0" ref="H3:H36">IF(E3&gt;25,"ukor nastavnickog",IF(E3&gt;16,"ukor odeljenjskog",IF(E3&gt;8,"ukor razrednog",IF(E3&lt;=8,"primerno"))))</f>
        <v>primerno</v>
      </c>
      <c r="I3" s="122">
        <f>Dnevnik!W3</f>
        <v>5</v>
      </c>
    </row>
    <row r="4" spans="1:9" ht="13.5" customHeight="1">
      <c r="A4" s="296" t="str">
        <f>TRIM(Dnevnik!C4)&amp;" "&amp;TRIM(Dnevnik!D4)</f>
        <v>Aranđelović Jana</v>
      </c>
      <c r="B4" s="297"/>
      <c r="C4" s="96" t="str">
        <f>Dnevnik!X4</f>
        <v>Nedovoljan</v>
      </c>
      <c r="D4" s="97">
        <f>Dnevnik!V4</f>
        <v>3.0833333333333335</v>
      </c>
      <c r="E4" s="92">
        <f>Dnevnik!T4</f>
        <v>2</v>
      </c>
      <c r="F4" s="92">
        <f>Dnevnik!S4</f>
        <v>0</v>
      </c>
      <c r="G4" s="93">
        <f>Dnevnik!U4</f>
        <v>2</v>
      </c>
      <c r="H4" s="154" t="str">
        <f t="shared" si="0"/>
        <v>primerno</v>
      </c>
      <c r="I4" s="122"/>
    </row>
    <row r="5" spans="1:9" ht="12.75" customHeight="1">
      <c r="A5" s="296" t="str">
        <f>TRIM(Dnevnik!C5)&amp;" "&amp;TRIM(Dnevnik!D5)</f>
        <v>Beljulović Danijel</v>
      </c>
      <c r="B5" s="297"/>
      <c r="C5" s="96" t="str">
        <f>Dnevnik!X5</f>
        <v>Nedovoljan</v>
      </c>
      <c r="D5" s="97">
        <f>Dnevnik!V5</f>
        <v>1.8181818181818181</v>
      </c>
      <c r="E5" s="92">
        <f>Dnevnik!T5</f>
        <v>244</v>
      </c>
      <c r="F5" s="92">
        <f>Dnevnik!S5</f>
        <v>10</v>
      </c>
      <c r="G5" s="93">
        <f>Dnevnik!U5</f>
        <v>254</v>
      </c>
      <c r="H5" s="154" t="str">
        <f t="shared" si="0"/>
        <v>ukor nastavnickog</v>
      </c>
      <c r="I5" s="122">
        <f>Dnevnik!W5</f>
        <v>7</v>
      </c>
    </row>
    <row r="6" spans="1:9" ht="12.75" customHeight="1">
      <c r="A6" s="296" t="str">
        <f>TRIM(Dnevnik!C6)&amp;" "&amp;TRIM(Dnevnik!D6)</f>
        <v>Beljulović Ekrem</v>
      </c>
      <c r="B6" s="297"/>
      <c r="C6" s="96" t="str">
        <f>Dnevnik!X6</f>
        <v>Nedovoljan</v>
      </c>
      <c r="D6" s="97">
        <f>Dnevnik!V6</f>
        <v>1.5454545454545454</v>
      </c>
      <c r="E6" s="92">
        <f>Dnevnik!T6</f>
        <v>237</v>
      </c>
      <c r="F6" s="92">
        <f>Dnevnik!S6</f>
        <v>10</v>
      </c>
      <c r="G6" s="93">
        <f>Dnevnik!U6</f>
        <v>247</v>
      </c>
      <c r="H6" s="154" t="str">
        <f t="shared" si="0"/>
        <v>ukor nastavnickog</v>
      </c>
      <c r="I6" s="122">
        <f>Dnevnik!W6</f>
        <v>7</v>
      </c>
    </row>
    <row r="7" spans="1:9" ht="12.75" customHeight="1">
      <c r="A7" s="296" t="str">
        <f>TRIM(Dnevnik!C7)&amp;" "&amp;TRIM(Dnevnik!D7)</f>
        <v>Benić Gabrijela</v>
      </c>
      <c r="B7" s="297"/>
      <c r="C7" s="96" t="str">
        <f>Dnevnik!X7</f>
        <v>Nedovoljan</v>
      </c>
      <c r="D7" s="97">
        <f>Dnevnik!V7</f>
        <v>2.4166666666666665</v>
      </c>
      <c r="E7" s="92">
        <f>Dnevnik!T7</f>
        <v>3</v>
      </c>
      <c r="F7" s="92">
        <f>Dnevnik!S7</f>
        <v>78</v>
      </c>
      <c r="G7" s="93">
        <f>Dnevnik!U7</f>
        <v>81</v>
      </c>
      <c r="H7" s="154" t="str">
        <f t="shared" si="0"/>
        <v>primerno</v>
      </c>
      <c r="I7" s="122">
        <f>Dnevnik!W7</f>
        <v>5</v>
      </c>
    </row>
    <row r="8" spans="1:9" ht="12.75" customHeight="1">
      <c r="A8" s="296" t="str">
        <f>TRIM(Dnevnik!C8)&amp;" "&amp;TRIM(Dnevnik!D8)</f>
        <v>Vasić Uroš</v>
      </c>
      <c r="B8" s="297"/>
      <c r="C8" s="96" t="str">
        <f>Dnevnik!X8</f>
        <v>Nedovoljan</v>
      </c>
      <c r="D8" s="97">
        <f>Dnevnik!V8</f>
        <v>3.6666666666666665</v>
      </c>
      <c r="E8" s="92">
        <f>Dnevnik!T8</f>
        <v>3</v>
      </c>
      <c r="F8" s="92">
        <f>Dnevnik!S8</f>
        <v>30</v>
      </c>
      <c r="G8" s="93">
        <f>Dnevnik!U8</f>
        <v>33</v>
      </c>
      <c r="H8" s="154" t="str">
        <f t="shared" si="0"/>
        <v>primerno</v>
      </c>
      <c r="I8" s="122">
        <f>Dnevnik!W8</f>
        <v>1</v>
      </c>
    </row>
    <row r="9" spans="1:9" ht="12.75" customHeight="1">
      <c r="A9" s="296" t="str">
        <f>TRIM(Dnevnik!C9)&amp;" "&amp;TRIM(Dnevnik!D9)</f>
        <v>Vučković Lazar</v>
      </c>
      <c r="B9" s="297"/>
      <c r="C9" s="96" t="str">
        <f>Dnevnik!X9</f>
        <v>Odličan</v>
      </c>
      <c r="D9" s="97">
        <f>Dnevnik!V9</f>
        <v>4.833333333333333</v>
      </c>
      <c r="E9" s="92">
        <f>Dnevnik!T9</f>
        <v>1</v>
      </c>
      <c r="F9" s="92">
        <f>Dnevnik!S9</f>
        <v>11</v>
      </c>
      <c r="G9" s="93">
        <f>Dnevnik!U9</f>
        <v>12</v>
      </c>
      <c r="H9" s="154" t="str">
        <f t="shared" si="0"/>
        <v>primerno</v>
      </c>
      <c r="I9" s="122">
        <f>Dnevnik!W9</f>
        <v>0</v>
      </c>
    </row>
    <row r="10" spans="1:9" ht="12.75" customHeight="1">
      <c r="A10" s="296" t="str">
        <f>TRIM(Dnevnik!C10)&amp;" "&amp;TRIM(Dnevnik!D10)</f>
        <v>Dimitrijević Filip</v>
      </c>
      <c r="B10" s="297"/>
      <c r="C10" s="96" t="str">
        <f>Dnevnik!X10</f>
        <v>Nedovoljan</v>
      </c>
      <c r="D10" s="97">
        <f>Dnevnik!V10</f>
        <v>3.3333333333333335</v>
      </c>
      <c r="E10" s="92">
        <f>Dnevnik!T10</f>
        <v>0</v>
      </c>
      <c r="F10" s="92">
        <f>Dnevnik!S10</f>
        <v>7</v>
      </c>
      <c r="G10" s="93">
        <f>Dnevnik!U10</f>
        <v>7</v>
      </c>
      <c r="H10" s="154" t="str">
        <f t="shared" si="0"/>
        <v>primerno</v>
      </c>
      <c r="I10" s="122">
        <f>Dnevnik!W10</f>
        <v>1</v>
      </c>
    </row>
    <row r="11" spans="1:9" ht="12.75" customHeight="1">
      <c r="A11" s="296" t="str">
        <f>TRIM(Dnevnik!C11)&amp;" "&amp;TRIM(Dnevnik!D11)</f>
        <v>Đuričković Katarina</v>
      </c>
      <c r="B11" s="297"/>
      <c r="C11" s="96" t="str">
        <f>Dnevnik!X11</f>
        <v>Odličan</v>
      </c>
      <c r="D11" s="97">
        <f>Dnevnik!V11</f>
        <v>4.916666666666667</v>
      </c>
      <c r="E11" s="92">
        <f>Dnevnik!T11</f>
        <v>0</v>
      </c>
      <c r="F11" s="92">
        <f>Dnevnik!S11</f>
        <v>7</v>
      </c>
      <c r="G11" s="93">
        <f>Dnevnik!U11</f>
        <v>7</v>
      </c>
      <c r="H11" s="154" t="str">
        <f t="shared" si="0"/>
        <v>primerno</v>
      </c>
      <c r="I11" s="122">
        <f>Dnevnik!W11</f>
        <v>0</v>
      </c>
    </row>
    <row r="12" spans="1:9" ht="12.75" customHeight="1">
      <c r="A12" s="296" t="str">
        <f>TRIM(Dnevnik!C12)&amp;" "&amp;TRIM(Dnevnik!D12)</f>
        <v>Ibrahimović Denis</v>
      </c>
      <c r="B12" s="297"/>
      <c r="C12" s="96" t="str">
        <f>Dnevnik!X12</f>
        <v>Nedovoljan</v>
      </c>
      <c r="D12" s="97">
        <f>Dnevnik!V12</f>
        <v>3</v>
      </c>
      <c r="E12" s="92">
        <f>Dnevnik!T12</f>
        <v>5</v>
      </c>
      <c r="F12" s="92">
        <f>Dnevnik!S12</f>
        <v>35</v>
      </c>
      <c r="G12" s="93">
        <f>Dnevnik!U12</f>
        <v>40</v>
      </c>
      <c r="H12" s="154" t="str">
        <f t="shared" si="0"/>
        <v>primerno</v>
      </c>
      <c r="I12" s="122">
        <f>Dnevnik!W12</f>
        <v>3</v>
      </c>
    </row>
    <row r="13" spans="1:9" ht="12.75" customHeight="1">
      <c r="A13" s="296" t="str">
        <f>TRIM(Dnevnik!C13)&amp;" "&amp;TRIM(Dnevnik!D13)</f>
        <v>Janković Nemnja</v>
      </c>
      <c r="B13" s="297"/>
      <c r="C13" s="96" t="str">
        <f>Dnevnik!X13</f>
        <v>Vrlo dobar</v>
      </c>
      <c r="D13" s="97">
        <f>Dnevnik!V13</f>
        <v>3.8333333333333335</v>
      </c>
      <c r="E13" s="92">
        <f>Dnevnik!T13</f>
        <v>0</v>
      </c>
      <c r="F13" s="92">
        <f>Dnevnik!S13</f>
        <v>21</v>
      </c>
      <c r="G13" s="93">
        <f>Dnevnik!U13</f>
        <v>21</v>
      </c>
      <c r="H13" s="154" t="str">
        <f t="shared" si="0"/>
        <v>primerno</v>
      </c>
      <c r="I13" s="122">
        <f>Dnevnik!W13</f>
        <v>0</v>
      </c>
    </row>
    <row r="14" spans="1:9" ht="12.75" customHeight="1">
      <c r="A14" s="296" t="str">
        <f>TRIM(Dnevnik!C14)&amp;" "&amp;TRIM(Dnevnik!D14)</f>
        <v>Kocić Jovana</v>
      </c>
      <c r="B14" s="297"/>
      <c r="C14" s="96" t="str">
        <f>Dnevnik!X14</f>
        <v>Vrlo dobar</v>
      </c>
      <c r="D14" s="97">
        <f>Dnevnik!V14</f>
        <v>4.166666666666667</v>
      </c>
      <c r="E14" s="92">
        <f>Dnevnik!T14</f>
        <v>0</v>
      </c>
      <c r="F14" s="92">
        <f>Dnevnik!S14</f>
        <v>29</v>
      </c>
      <c r="G14" s="93">
        <f>Dnevnik!U14</f>
        <v>29</v>
      </c>
      <c r="H14" s="154" t="str">
        <f t="shared" si="0"/>
        <v>primerno</v>
      </c>
      <c r="I14" s="122">
        <f>Dnevnik!W14</f>
        <v>0</v>
      </c>
    </row>
    <row r="15" spans="1:9" ht="12.75" customHeight="1">
      <c r="A15" s="296" t="str">
        <f>TRIM(Dnevnik!C15)&amp;" "&amp;TRIM(Dnevnik!D15)</f>
        <v>Kocić Stefan</v>
      </c>
      <c r="B15" s="297"/>
      <c r="C15" s="96" t="str">
        <f>Dnevnik!X15</f>
        <v>Nedovoljan</v>
      </c>
      <c r="D15" s="97">
        <f>Dnevnik!V15</f>
        <v>2.75</v>
      </c>
      <c r="E15" s="92">
        <f>Dnevnik!T15</f>
        <v>37</v>
      </c>
      <c r="F15" s="92">
        <f>Dnevnik!S15</f>
        <v>69</v>
      </c>
      <c r="G15" s="93">
        <f>Dnevnik!U15</f>
        <v>106</v>
      </c>
      <c r="H15" s="154" t="str">
        <f t="shared" si="0"/>
        <v>ukor nastavnickog</v>
      </c>
      <c r="I15" s="122">
        <f>Dnevnik!W15</f>
        <v>1</v>
      </c>
    </row>
    <row r="16" spans="1:9" ht="12.75" customHeight="1">
      <c r="A16" s="296" t="str">
        <f>TRIM(Dnevnik!C16)&amp;" "&amp;TRIM(Dnevnik!D16)</f>
        <v>Ljubisavljević Danilo</v>
      </c>
      <c r="B16" s="297"/>
      <c r="C16" s="96" t="str">
        <f>Dnevnik!X16</f>
        <v>Odličan</v>
      </c>
      <c r="D16" s="97">
        <f>Dnevnik!V16</f>
        <v>4.75</v>
      </c>
      <c r="E16" s="92">
        <f>Dnevnik!T16</f>
        <v>0</v>
      </c>
      <c r="F16" s="92">
        <f>Dnevnik!S16</f>
        <v>10</v>
      </c>
      <c r="G16" s="93">
        <f>Dnevnik!U16</f>
        <v>10</v>
      </c>
      <c r="H16" s="154" t="str">
        <f t="shared" si="0"/>
        <v>primerno</v>
      </c>
      <c r="I16" s="122">
        <f>Dnevnik!W16</f>
        <v>0</v>
      </c>
    </row>
    <row r="17" spans="1:9" ht="12.75" customHeight="1">
      <c r="A17" s="296" t="str">
        <f>TRIM(Dnevnik!C17)&amp;" "&amp;TRIM(Dnevnik!D17)</f>
        <v>Manić Dejan</v>
      </c>
      <c r="B17" s="297"/>
      <c r="C17" s="96" t="str">
        <f>Dnevnik!X17</f>
        <v>Vrlo dobar</v>
      </c>
      <c r="D17" s="97">
        <f>Dnevnik!V17</f>
        <v>3.8333333333333335</v>
      </c>
      <c r="E17" s="92">
        <f>Dnevnik!T17</f>
        <v>1</v>
      </c>
      <c r="F17" s="92">
        <f>Dnevnik!S17</f>
        <v>79</v>
      </c>
      <c r="G17" s="93">
        <f>Dnevnik!U17</f>
        <v>80</v>
      </c>
      <c r="H17" s="154" t="str">
        <f t="shared" si="0"/>
        <v>primerno</v>
      </c>
      <c r="I17" s="122">
        <f>Dnevnik!W17</f>
        <v>0</v>
      </c>
    </row>
    <row r="18" spans="1:9" ht="12.75" customHeight="1">
      <c r="A18" s="296" t="str">
        <f>TRIM(Dnevnik!C18)&amp;" "&amp;TRIM(Dnevnik!D18)</f>
        <v>Mišić Marko</v>
      </c>
      <c r="B18" s="297"/>
      <c r="C18" s="96" t="str">
        <f>Dnevnik!X18</f>
        <v>Nedovoljan</v>
      </c>
      <c r="D18" s="97">
        <f>Dnevnik!V18</f>
        <v>3.1666666666666665</v>
      </c>
      <c r="E18" s="92">
        <f>Dnevnik!T18</f>
        <v>0</v>
      </c>
      <c r="F18" s="92">
        <f>Dnevnik!S18</f>
        <v>21</v>
      </c>
      <c r="G18" s="93">
        <f>Dnevnik!U18</f>
        <v>21</v>
      </c>
      <c r="H18" s="154" t="str">
        <f t="shared" si="0"/>
        <v>primerno</v>
      </c>
      <c r="I18" s="122">
        <f>Dnevnik!W18</f>
        <v>1</v>
      </c>
    </row>
    <row r="19" spans="1:9" ht="12.75" customHeight="1">
      <c r="A19" s="296" t="str">
        <f>TRIM(Dnevnik!C19)&amp;" "&amp;TRIM(Dnevnik!D19)</f>
        <v>Momčilović Nikola</v>
      </c>
      <c r="B19" s="297"/>
      <c r="C19" s="96" t="str">
        <f>Dnevnik!X19</f>
        <v>Vrlo dobar</v>
      </c>
      <c r="D19" s="97">
        <f>Dnevnik!V19</f>
        <v>3.9166666666666665</v>
      </c>
      <c r="E19" s="92">
        <f>Dnevnik!T19</f>
        <v>0</v>
      </c>
      <c r="F19" s="92">
        <f>Dnevnik!S19</f>
        <v>16</v>
      </c>
      <c r="G19" s="93">
        <f>Dnevnik!U19</f>
        <v>16</v>
      </c>
      <c r="H19" s="154" t="str">
        <f t="shared" si="0"/>
        <v>primerno</v>
      </c>
      <c r="I19" s="122">
        <f>Dnevnik!W19</f>
        <v>0</v>
      </c>
    </row>
    <row r="20" spans="1:9" ht="12.75" customHeight="1">
      <c r="A20" s="296" t="str">
        <f>TRIM(Dnevnik!C20)&amp;" "&amp;TRIM(Dnevnik!D20)</f>
        <v>Mrkić Marko</v>
      </c>
      <c r="B20" s="297"/>
      <c r="C20" s="96" t="str">
        <f>Dnevnik!X20</f>
        <v>Dobar</v>
      </c>
      <c r="D20" s="97">
        <f>Dnevnik!V20</f>
        <v>3.0833333333333335</v>
      </c>
      <c r="E20" s="92">
        <f>Dnevnik!T20</f>
        <v>3</v>
      </c>
      <c r="F20" s="92">
        <f>Dnevnik!S20</f>
        <v>14</v>
      </c>
      <c r="G20" s="93">
        <f>Dnevnik!U20</f>
        <v>17</v>
      </c>
      <c r="H20" s="154" t="str">
        <f t="shared" si="0"/>
        <v>primerno</v>
      </c>
      <c r="I20" s="122">
        <f>Dnevnik!W20</f>
        <v>0</v>
      </c>
    </row>
    <row r="21" spans="1:9" ht="12.75" customHeight="1">
      <c r="A21" s="296" t="str">
        <f>TRIM(Dnevnik!C21)&amp;" "&amp;TRIM(Dnevnik!D21)</f>
        <v>Mutić Emil</v>
      </c>
      <c r="B21" s="297"/>
      <c r="C21" s="96" t="str">
        <f>Dnevnik!X21</f>
        <v>Dobar</v>
      </c>
      <c r="D21" s="97">
        <f>Dnevnik!V21</f>
        <v>3.1666666666666665</v>
      </c>
      <c r="E21" s="92">
        <f>Dnevnik!T21</f>
        <v>1</v>
      </c>
      <c r="F21" s="92">
        <f>Dnevnik!S21</f>
        <v>9</v>
      </c>
      <c r="G21" s="93">
        <f>Dnevnik!U21</f>
        <v>10</v>
      </c>
      <c r="H21" s="154" t="str">
        <f t="shared" si="0"/>
        <v>primerno</v>
      </c>
      <c r="I21" s="122">
        <f>Dnevnik!W21</f>
        <v>0</v>
      </c>
    </row>
    <row r="22" spans="1:9" ht="12.75" customHeight="1">
      <c r="A22" s="296" t="str">
        <f>TRIM(Dnevnik!C22)&amp;" "&amp;TRIM(Dnevnik!D22)</f>
        <v>Pavić Lidija</v>
      </c>
      <c r="B22" s="297"/>
      <c r="C22" s="96" t="str">
        <f>Dnevnik!X22</f>
        <v>Odličan</v>
      </c>
      <c r="D22" s="97">
        <f>Dnevnik!V22</f>
        <v>4.916666666666667</v>
      </c>
      <c r="E22" s="92">
        <f>Dnevnik!T22</f>
        <v>0</v>
      </c>
      <c r="F22" s="92">
        <f>Dnevnik!S22</f>
        <v>7</v>
      </c>
      <c r="G22" s="93">
        <f>Dnevnik!U22</f>
        <v>7</v>
      </c>
      <c r="H22" s="154" t="str">
        <f t="shared" si="0"/>
        <v>primerno</v>
      </c>
      <c r="I22" s="122">
        <f>Dnevnik!W22</f>
        <v>0</v>
      </c>
    </row>
    <row r="23" spans="1:9" ht="12.75" customHeight="1">
      <c r="A23" s="296" t="str">
        <f>TRIM(Dnevnik!C23)&amp;" "&amp;TRIM(Dnevnik!D23)</f>
        <v>Pujović Natalija</v>
      </c>
      <c r="B23" s="297"/>
      <c r="C23" s="96" t="str">
        <f>Dnevnik!X23</f>
        <v>Odličan</v>
      </c>
      <c r="D23" s="97">
        <f>Dnevnik!V23</f>
        <v>4.75</v>
      </c>
      <c r="E23" s="92">
        <f>Dnevnik!T23</f>
        <v>1</v>
      </c>
      <c r="F23" s="92">
        <f>Dnevnik!S23</f>
        <v>23</v>
      </c>
      <c r="G23" s="93">
        <f>Dnevnik!U23</f>
        <v>24</v>
      </c>
      <c r="H23" s="154" t="str">
        <f t="shared" si="0"/>
        <v>primerno</v>
      </c>
      <c r="I23" s="122">
        <f>Dnevnik!W23</f>
        <v>0</v>
      </c>
    </row>
    <row r="24" spans="1:9" ht="12.75" customHeight="1">
      <c r="A24" s="296" t="str">
        <f>TRIM(Dnevnik!C24)&amp;" "&amp;TRIM(Dnevnik!D24)</f>
        <v>Ristić Natalija</v>
      </c>
      <c r="B24" s="297"/>
      <c r="C24" s="96" t="str">
        <f>Dnevnik!X24</f>
        <v>Nedovoljan</v>
      </c>
      <c r="D24" s="97">
        <f>Dnevnik!V24</f>
        <v>2.8333333333333335</v>
      </c>
      <c r="E24" s="92">
        <f>Dnevnik!T24</f>
        <v>0</v>
      </c>
      <c r="F24" s="92">
        <f>Dnevnik!S24</f>
        <v>76</v>
      </c>
      <c r="G24" s="93">
        <f>Dnevnik!U24</f>
        <v>76</v>
      </c>
      <c r="H24" s="154" t="str">
        <f t="shared" si="0"/>
        <v>primerno</v>
      </c>
      <c r="I24" s="122">
        <f>Dnevnik!W24</f>
        <v>1</v>
      </c>
    </row>
    <row r="25" spans="1:9" ht="12.75" customHeight="1">
      <c r="A25" s="296" t="str">
        <f>TRIM(Dnevnik!C25)&amp;" "&amp;TRIM(Dnevnik!D25)</f>
        <v>Smiljković Teodora</v>
      </c>
      <c r="B25" s="297"/>
      <c r="C25" s="96" t="str">
        <f>Dnevnik!X25</f>
        <v>Vrlo dobar</v>
      </c>
      <c r="D25" s="97">
        <f>Dnevnik!V25</f>
        <v>4.083333333333333</v>
      </c>
      <c r="E25" s="92">
        <f>Dnevnik!T25</f>
        <v>2</v>
      </c>
      <c r="F25" s="92">
        <f>Dnevnik!S25</f>
        <v>4</v>
      </c>
      <c r="G25" s="93">
        <f>Dnevnik!U25</f>
        <v>6</v>
      </c>
      <c r="H25" s="154" t="str">
        <f t="shared" si="0"/>
        <v>primerno</v>
      </c>
      <c r="I25" s="122">
        <f>Dnevnik!W25</f>
        <v>0</v>
      </c>
    </row>
    <row r="26" spans="1:9" ht="12.75" customHeight="1">
      <c r="A26" s="292" t="str">
        <f>TRIM(Dnevnik!C26)&amp;" "&amp;TRIM(Dnevnik!D26)</f>
        <v>Stanković Miladija</v>
      </c>
      <c r="B26" s="293"/>
      <c r="C26" s="96" t="str">
        <f>Dnevnik!X26</f>
        <v>Nedovoljan</v>
      </c>
      <c r="D26" s="97">
        <f>Dnevnik!V26</f>
        <v>3.5</v>
      </c>
      <c r="E26" s="92">
        <f>Dnevnik!T26</f>
        <v>0</v>
      </c>
      <c r="F26" s="92">
        <f>Dnevnik!S26</f>
        <v>0</v>
      </c>
      <c r="G26" s="115">
        <f>Dnevnik!U26</f>
        <v>0</v>
      </c>
      <c r="H26" s="154" t="str">
        <f t="shared" si="0"/>
        <v>primerno</v>
      </c>
      <c r="I26" s="122">
        <f>Dnevnik!W26</f>
        <v>1</v>
      </c>
    </row>
    <row r="27" spans="1:9" ht="12.75" customHeight="1">
      <c r="A27" s="292" t="str">
        <f>TRIM(Dnevnik!C27)&amp;" "&amp;TRIM(Dnevnik!D27)</f>
        <v>Starčević Ivana</v>
      </c>
      <c r="B27" s="293"/>
      <c r="C27" s="96" t="str">
        <f>Dnevnik!X27</f>
        <v>Odličan</v>
      </c>
      <c r="D27" s="97">
        <f>Dnevnik!V27</f>
        <v>5</v>
      </c>
      <c r="E27" s="92">
        <f>Dnevnik!T27</f>
        <v>0</v>
      </c>
      <c r="F27" s="92">
        <f>Dnevnik!S27</f>
        <v>10</v>
      </c>
      <c r="G27" s="115">
        <f>Dnevnik!U27</f>
        <v>10</v>
      </c>
      <c r="H27" s="154" t="str">
        <f t="shared" si="0"/>
        <v>primerno</v>
      </c>
      <c r="I27" s="122">
        <f>Dnevnik!W27</f>
        <v>0</v>
      </c>
    </row>
    <row r="28" spans="1:9" ht="12.75" customHeight="1">
      <c r="A28" s="292" t="str">
        <f>TRIM(Dnevnik!C28)&amp;" "&amp;TRIM(Dnevnik!D28)</f>
        <v>Stojanović Marija</v>
      </c>
      <c r="B28" s="293"/>
      <c r="C28" s="96" t="str">
        <f>Dnevnik!X28</f>
        <v>Odličan</v>
      </c>
      <c r="D28" s="97">
        <f>Dnevnik!V28</f>
        <v>5</v>
      </c>
      <c r="E28" s="92">
        <v>0</v>
      </c>
      <c r="F28" s="92">
        <f>Dnevnik!S28</f>
        <v>12</v>
      </c>
      <c r="G28" s="115">
        <f>Dnevnik!U28</f>
        <v>12</v>
      </c>
      <c r="H28" s="154" t="str">
        <f t="shared" si="0"/>
        <v>primerno</v>
      </c>
      <c r="I28" s="122">
        <f>Dnevnik!W28</f>
        <v>0</v>
      </c>
    </row>
    <row r="29" spans="1:9" ht="12.75" customHeight="1">
      <c r="A29" s="292" t="str">
        <f>TRIM(Dnevnik!C29)&amp;" "&amp;TRIM(Dnevnik!D29)</f>
        <v>Stanimirović Dušan</v>
      </c>
      <c r="B29" s="293"/>
      <c r="C29" s="96" t="str">
        <f>Dnevnik!X29</f>
        <v>Odličan</v>
      </c>
      <c r="D29" s="97">
        <f>Dnevnik!V29</f>
        <v>4.666666666666667</v>
      </c>
      <c r="E29" s="92">
        <f>Dnevnik!T29</f>
        <v>0</v>
      </c>
      <c r="F29" s="92">
        <f>Dnevnik!S29</f>
        <v>3</v>
      </c>
      <c r="G29" s="115">
        <f>Dnevnik!U29</f>
        <v>3</v>
      </c>
      <c r="H29" s="154" t="str">
        <f t="shared" si="0"/>
        <v>primerno</v>
      </c>
      <c r="I29" s="122">
        <f>Dnevnik!W29</f>
        <v>0</v>
      </c>
    </row>
    <row r="30" spans="1:9" ht="12.75" customHeight="1">
      <c r="A30" s="292" t="str">
        <f>TRIM(Dnevnik!C30)&amp;" "&amp;TRIM(Dnevnik!D30)</f>
        <v> </v>
      </c>
      <c r="B30" s="293"/>
      <c r="C30" s="96" t="e">
        <f>Dnevnik!X30</f>
        <v>#DIV/0!</v>
      </c>
      <c r="D30" s="97" t="e">
        <f>Dnevnik!V30</f>
        <v>#DIV/0!</v>
      </c>
      <c r="E30" s="92">
        <f>Dnevnik!T30</f>
        <v>0</v>
      </c>
      <c r="F30" s="92">
        <f>Dnevnik!S30</f>
        <v>0</v>
      </c>
      <c r="G30" s="115">
        <f>Dnevnik!U30</f>
        <v>0</v>
      </c>
      <c r="H30" s="154" t="str">
        <f t="shared" si="0"/>
        <v>primerno</v>
      </c>
      <c r="I30" s="122">
        <f>Dnevnik!W30</f>
        <v>0</v>
      </c>
    </row>
    <row r="31" spans="1:9" ht="12.75" customHeight="1">
      <c r="A31" s="292" t="str">
        <f>TRIM(Dnevnik!C31)&amp;" "&amp;TRIM(Dnevnik!D31)</f>
        <v> </v>
      </c>
      <c r="B31" s="293"/>
      <c r="C31" s="96" t="e">
        <f>Dnevnik!X31</f>
        <v>#DIV/0!</v>
      </c>
      <c r="D31" s="97" t="e">
        <f>Dnevnik!V31</f>
        <v>#DIV/0!</v>
      </c>
      <c r="E31" s="92">
        <f>Dnevnik!T31</f>
        <v>0</v>
      </c>
      <c r="F31" s="92">
        <f>Dnevnik!S31</f>
        <v>0</v>
      </c>
      <c r="G31" s="115">
        <f>Dnevnik!U31</f>
        <v>0</v>
      </c>
      <c r="H31" s="154" t="str">
        <f t="shared" si="0"/>
        <v>primerno</v>
      </c>
      <c r="I31" s="122">
        <f>Dnevnik!W31</f>
        <v>0</v>
      </c>
    </row>
    <row r="32" spans="1:9" ht="12.75" customHeight="1">
      <c r="A32" s="292" t="str">
        <f>TRIM(Dnevnik!C32)&amp;" "&amp;TRIM(Dnevnik!D32)</f>
        <v> </v>
      </c>
      <c r="B32" s="293"/>
      <c r="C32" s="96" t="e">
        <f>Dnevnik!X32</f>
        <v>#DIV/0!</v>
      </c>
      <c r="D32" s="97" t="e">
        <f>Dnevnik!V32</f>
        <v>#DIV/0!</v>
      </c>
      <c r="E32" s="92">
        <f>Dnevnik!T32</f>
        <v>0</v>
      </c>
      <c r="F32" s="92">
        <f>Dnevnik!S32</f>
        <v>0</v>
      </c>
      <c r="G32" s="115">
        <f>Dnevnik!U32</f>
        <v>0</v>
      </c>
      <c r="H32" s="154" t="str">
        <f t="shared" si="0"/>
        <v>primerno</v>
      </c>
      <c r="I32" s="122">
        <f>Dnevnik!W32</f>
        <v>0</v>
      </c>
    </row>
    <row r="33" spans="1:9" ht="12.75" customHeight="1">
      <c r="A33" s="292" t="str">
        <f>TRIM(Dnevnik!C33)&amp;" "&amp;TRIM(Dnevnik!D33)</f>
        <v> </v>
      </c>
      <c r="B33" s="293"/>
      <c r="C33" s="96" t="e">
        <f>Dnevnik!X33</f>
        <v>#DIV/0!</v>
      </c>
      <c r="D33" s="97" t="e">
        <f>Dnevnik!V33</f>
        <v>#DIV/0!</v>
      </c>
      <c r="E33" s="92">
        <f>Dnevnik!T33</f>
        <v>0</v>
      </c>
      <c r="F33" s="92">
        <f>Dnevnik!S33</f>
        <v>0</v>
      </c>
      <c r="G33" s="115">
        <f>Dnevnik!U33</f>
        <v>0</v>
      </c>
      <c r="H33" s="154" t="str">
        <f t="shared" si="0"/>
        <v>primerno</v>
      </c>
      <c r="I33" s="122">
        <f>Dnevnik!W33</f>
        <v>0</v>
      </c>
    </row>
    <row r="34" spans="1:9" ht="12.75" customHeight="1">
      <c r="A34" s="292" t="str">
        <f>TRIM(Dnevnik!C35)&amp;" "&amp;TRIM(Dnevnik!D35)</f>
        <v> </v>
      </c>
      <c r="B34" s="293"/>
      <c r="C34" s="96" t="e">
        <f>Dnevnik!X35</f>
        <v>#DIV/0!</v>
      </c>
      <c r="D34" s="97" t="e">
        <f>Dnevnik!V35</f>
        <v>#DIV/0!</v>
      </c>
      <c r="E34" s="92">
        <f>Dnevnik!T35</f>
        <v>0</v>
      </c>
      <c r="F34" s="92">
        <f>Dnevnik!S35</f>
        <v>0</v>
      </c>
      <c r="G34" s="115">
        <f>Dnevnik!U35</f>
        <v>0</v>
      </c>
      <c r="H34" s="154" t="str">
        <f t="shared" si="0"/>
        <v>primerno</v>
      </c>
      <c r="I34" s="122">
        <f>Dnevnik!W35</f>
        <v>0</v>
      </c>
    </row>
    <row r="35" spans="1:9" ht="12.75" customHeight="1">
      <c r="A35" s="292" t="str">
        <f>TRIM(Dnevnik!C36)&amp;" "&amp;TRIM(Dnevnik!D36)</f>
        <v> </v>
      </c>
      <c r="B35" s="293"/>
      <c r="C35" s="96">
        <f>Dnevnik!X36</f>
        <v>0</v>
      </c>
      <c r="D35" s="97">
        <f>Dnevnik!V36</f>
        <v>0</v>
      </c>
      <c r="E35" s="92">
        <f>Dnevnik!T36</f>
        <v>0</v>
      </c>
      <c r="F35" s="92">
        <f>Dnevnik!S36</f>
        <v>0</v>
      </c>
      <c r="G35" s="115">
        <f>Dnevnik!U36</f>
        <v>0</v>
      </c>
      <c r="H35" s="154" t="str">
        <f t="shared" si="0"/>
        <v>primerno</v>
      </c>
      <c r="I35" s="122">
        <f>Dnevnik!W36</f>
        <v>0</v>
      </c>
    </row>
    <row r="36" spans="1:9" ht="12.75" customHeight="1" thickBot="1">
      <c r="A36" s="294" t="str">
        <f>TRIM(Dnevnik!C37)&amp;" "&amp;TRIM(Dnevnik!D37)</f>
        <v> </v>
      </c>
      <c r="B36" s="295"/>
      <c r="C36" s="123">
        <f>Dnevnik!X37</f>
        <v>0</v>
      </c>
      <c r="D36" s="124">
        <f>Dnevnik!V37</f>
        <v>0</v>
      </c>
      <c r="E36" s="125">
        <f>Dnevnik!T37</f>
        <v>0</v>
      </c>
      <c r="F36" s="125">
        <f>Dnevnik!S37</f>
        <v>0</v>
      </c>
      <c r="G36" s="126">
        <f>Dnevnik!U37</f>
        <v>0</v>
      </c>
      <c r="H36" s="155" t="str">
        <f t="shared" si="0"/>
        <v>primerno</v>
      </c>
      <c r="I36" s="127">
        <f>Dnevnik!W37</f>
        <v>0</v>
      </c>
    </row>
    <row r="37" ht="12.75" customHeight="1">
      <c r="D37"/>
    </row>
    <row r="38" ht="13.5" customHeight="1">
      <c r="D38"/>
    </row>
  </sheetData>
  <sheetProtection/>
  <mergeCells count="36">
    <mergeCell ref="A12:B12"/>
    <mergeCell ref="A19:B19"/>
    <mergeCell ref="A1:B1"/>
    <mergeCell ref="A3:B3"/>
    <mergeCell ref="A5:B5"/>
    <mergeCell ref="A6:B6"/>
    <mergeCell ref="A2:B2"/>
    <mergeCell ref="A4:B4"/>
    <mergeCell ref="A28:B28"/>
    <mergeCell ref="A13:B13"/>
    <mergeCell ref="A15:B15"/>
    <mergeCell ref="A16:B16"/>
    <mergeCell ref="A17:B17"/>
    <mergeCell ref="A14:B14"/>
    <mergeCell ref="A27:B27"/>
    <mergeCell ref="A18:B18"/>
    <mergeCell ref="A20:B20"/>
    <mergeCell ref="A21:B21"/>
    <mergeCell ref="A26:B26"/>
    <mergeCell ref="A22:B22"/>
    <mergeCell ref="A23:B23"/>
    <mergeCell ref="A24:B24"/>
    <mergeCell ref="A25:B25"/>
    <mergeCell ref="A7:B7"/>
    <mergeCell ref="A8:B8"/>
    <mergeCell ref="A9:B9"/>
    <mergeCell ref="A10:B10"/>
    <mergeCell ref="A11:B11"/>
    <mergeCell ref="A29:B29"/>
    <mergeCell ref="A30:B30"/>
    <mergeCell ref="A31:B31"/>
    <mergeCell ref="A36:B36"/>
    <mergeCell ref="A32:B32"/>
    <mergeCell ref="A33:B33"/>
    <mergeCell ref="A34:B34"/>
    <mergeCell ref="A35:B35"/>
  </mergeCells>
  <conditionalFormatting sqref="C39:C65536 J2:IV38 A2:B36 C1:C36 E2:I36">
    <cfRule type="cellIs" priority="1" dxfId="4" operator="equal" stopIfTrue="1">
      <formula>"Nedovoljan"</formula>
    </cfRule>
    <cfRule type="cellIs" priority="2" dxfId="1" operator="equal" stopIfTrue="1">
      <formula>"Odličan"</formula>
    </cfRule>
    <cfRule type="cellIs" priority="3" dxfId="0" operator="equal" stopIfTrue="1">
      <formula>"Vrlo dobar"</formula>
    </cfRule>
  </conditionalFormatting>
  <conditionalFormatting sqref="D39:D65536 D1:D36">
    <cfRule type="cellIs" priority="4" dxfId="1" operator="between" stopIfTrue="1">
      <formula>4.5</formula>
      <formula>5</formula>
    </cfRule>
    <cfRule type="cellIs" priority="5" dxfId="0" operator="between" stopIfTrue="1">
      <formula>3.5</formula>
      <formula>4.5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17.140625" style="0" customWidth="1"/>
    <col min="2" max="2" width="18.421875" style="0" customWidth="1"/>
    <col min="3" max="3" width="7.140625" style="0" customWidth="1"/>
    <col min="4" max="4" width="8.00390625" style="0" customWidth="1"/>
    <col min="5" max="5" width="4.8515625" style="0" customWidth="1"/>
    <col min="6" max="6" width="8.28125" style="0" customWidth="1"/>
    <col min="7" max="7" width="7.7109375" style="0" customWidth="1"/>
    <col min="8" max="8" width="3.00390625" style="0" customWidth="1"/>
    <col min="9" max="9" width="2.28125" style="0" hidden="1" customWidth="1"/>
    <col min="10" max="10" width="5.7109375" style="0" hidden="1" customWidth="1"/>
    <col min="11" max="11" width="4.140625" style="0" customWidth="1"/>
    <col min="12" max="12" width="4.7109375" style="0" hidden="1" customWidth="1"/>
    <col min="13" max="13" width="0.13671875" style="0" hidden="1" customWidth="1"/>
    <col min="14" max="14" width="4.421875" style="0" customWidth="1"/>
    <col min="15" max="15" width="3.421875" style="0" customWidth="1"/>
    <col min="16" max="16" width="3.00390625" style="0" customWidth="1"/>
    <col min="17" max="17" width="3.8515625" style="0" customWidth="1"/>
    <col min="18" max="18" width="2.00390625" style="0" customWidth="1"/>
    <col min="19" max="19" width="7.8515625" style="0" customWidth="1"/>
    <col min="20" max="20" width="7.28125" style="0" customWidth="1"/>
  </cols>
  <sheetData>
    <row r="1" spans="1:20" ht="21.75" thickBot="1" thickTop="1">
      <c r="A1" s="323" t="s">
        <v>106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5"/>
    </row>
    <row r="2" spans="1:20" ht="20.25" thickTop="1">
      <c r="A2" s="151" t="s">
        <v>62</v>
      </c>
      <c r="B2" s="151" t="s">
        <v>190</v>
      </c>
      <c r="C2" s="327" t="s">
        <v>35</v>
      </c>
      <c r="D2" s="328"/>
      <c r="E2" s="329"/>
      <c r="F2" s="327" t="s">
        <v>36</v>
      </c>
      <c r="G2" s="328"/>
      <c r="H2" s="328"/>
      <c r="I2" s="328"/>
      <c r="J2" s="329"/>
      <c r="K2" s="327" t="s">
        <v>37</v>
      </c>
      <c r="L2" s="328"/>
      <c r="M2" s="328"/>
      <c r="N2" s="328"/>
      <c r="O2" s="330"/>
      <c r="P2" s="330"/>
      <c r="Q2" s="330"/>
      <c r="R2" s="329"/>
      <c r="S2" s="331" t="s">
        <v>81</v>
      </c>
      <c r="T2" s="332"/>
    </row>
    <row r="3" spans="1:20" ht="13.5" thickBot="1">
      <c r="A3" s="141">
        <f>COUNTIF(Dnevnik!X2:X47,"odličan")</f>
        <v>8</v>
      </c>
      <c r="B3" s="141">
        <f>COUNTIF(Dnevnik!X2:X47,"Vrlo dobar")</f>
        <v>6</v>
      </c>
      <c r="C3" s="312">
        <f>COUNTIF(Dnevnik!X2:X47,"Dobar")</f>
        <v>2</v>
      </c>
      <c r="D3" s="313"/>
      <c r="E3" s="314"/>
      <c r="F3" s="312">
        <f>COUNTIF(Dnevnik!X2:X47,"Dovoljan")</f>
        <v>0</v>
      </c>
      <c r="G3" s="313"/>
      <c r="H3" s="313"/>
      <c r="I3" s="313"/>
      <c r="J3" s="314"/>
      <c r="K3" s="312">
        <f>COUNTIF(Dnevnik!X2:X47,"nedovoljan")</f>
        <v>12</v>
      </c>
      <c r="L3" s="313"/>
      <c r="M3" s="313"/>
      <c r="N3" s="313"/>
      <c r="O3" s="315"/>
      <c r="P3" s="315"/>
      <c r="Q3" s="315"/>
      <c r="R3" s="314"/>
      <c r="S3" s="312">
        <f>COUNTIF(Dnevnik!X2:X47,"neocenjen")</f>
        <v>0</v>
      </c>
      <c r="T3" s="314"/>
    </row>
    <row r="4" spans="1:20" ht="13.5" thickBot="1">
      <c r="A4" s="142">
        <f>A3/F13</f>
        <v>0.2857142857142857</v>
      </c>
      <c r="B4" s="142">
        <f>B3/F13</f>
        <v>0.21428571428571427</v>
      </c>
      <c r="C4" s="319">
        <f>C3/F13</f>
        <v>0.07142857142857142</v>
      </c>
      <c r="D4" s="326"/>
      <c r="E4" s="320"/>
      <c r="F4" s="319">
        <f>F3/F13</f>
        <v>0</v>
      </c>
      <c r="G4" s="326"/>
      <c r="H4" s="326"/>
      <c r="I4" s="326"/>
      <c r="J4" s="320"/>
      <c r="K4" s="319">
        <f>K3/F13</f>
        <v>0.42857142857142855</v>
      </c>
      <c r="L4" s="326"/>
      <c r="M4" s="326"/>
      <c r="N4" s="326"/>
      <c r="O4" s="326"/>
      <c r="P4" s="326"/>
      <c r="Q4" s="326"/>
      <c r="R4" s="320"/>
      <c r="S4" s="319">
        <f>S3/F13</f>
        <v>0</v>
      </c>
      <c r="T4" s="320"/>
    </row>
    <row r="5" ht="14.25" thickBot="1" thickTop="1"/>
    <row r="6" spans="2:18" ht="16.5" thickBot="1" thickTop="1">
      <c r="B6" s="310" t="s">
        <v>41</v>
      </c>
      <c r="C6" s="311"/>
      <c r="D6" s="149">
        <f>SUM(Dnevnik!S2:S37)</f>
        <v>796</v>
      </c>
      <c r="F6" s="321" t="s">
        <v>63</v>
      </c>
      <c r="G6" s="322"/>
      <c r="H6" s="322"/>
      <c r="I6" s="322"/>
      <c r="J6" s="322"/>
      <c r="K6" s="322"/>
      <c r="L6" s="322"/>
      <c r="M6" s="322"/>
      <c r="N6" s="322"/>
      <c r="O6" s="322"/>
      <c r="P6" s="316">
        <f>D6/38</f>
        <v>20.94736842105263</v>
      </c>
      <c r="Q6" s="317"/>
      <c r="R6" s="318"/>
    </row>
    <row r="7" spans="2:18" ht="16.5" thickBot="1" thickTop="1">
      <c r="B7" s="310" t="s">
        <v>42</v>
      </c>
      <c r="C7" s="311"/>
      <c r="D7" s="150">
        <f>SUM(Dnevnik!T2:T47)</f>
        <v>544</v>
      </c>
      <c r="E7" s="1"/>
      <c r="F7" s="321" t="s">
        <v>64</v>
      </c>
      <c r="G7" s="322"/>
      <c r="H7" s="322"/>
      <c r="I7" s="322"/>
      <c r="J7" s="322"/>
      <c r="K7" s="322"/>
      <c r="L7" s="322"/>
      <c r="M7" s="322"/>
      <c r="N7" s="322"/>
      <c r="O7" s="322"/>
      <c r="P7" s="316">
        <f>D7/38</f>
        <v>14.31578947368421</v>
      </c>
      <c r="Q7" s="317"/>
      <c r="R7" s="318"/>
    </row>
    <row r="8" spans="2:18" ht="16.5" thickBot="1" thickTop="1">
      <c r="B8" s="310" t="s">
        <v>40</v>
      </c>
      <c r="C8" s="311"/>
      <c r="D8" s="149">
        <f>D6+D7</f>
        <v>1340</v>
      </c>
      <c r="F8" s="321" t="s">
        <v>2</v>
      </c>
      <c r="G8" s="322"/>
      <c r="H8" s="322"/>
      <c r="I8" s="322"/>
      <c r="J8" s="322"/>
      <c r="K8" s="322"/>
      <c r="L8" s="322"/>
      <c r="M8" s="322"/>
      <c r="N8" s="322"/>
      <c r="O8" s="322"/>
      <c r="P8" s="316">
        <f>D8/38</f>
        <v>35.26315789473684</v>
      </c>
      <c r="Q8" s="317"/>
      <c r="R8" s="318"/>
    </row>
    <row r="9" ht="13.5" thickTop="1"/>
    <row r="10" ht="13.5" thickBot="1"/>
    <row r="11" spans="2:11" ht="21.75" thickBot="1" thickTop="1">
      <c r="B11" s="306" t="s">
        <v>61</v>
      </c>
      <c r="C11" s="307"/>
      <c r="D11" s="307"/>
      <c r="E11" s="308"/>
      <c r="F11" s="303">
        <f>AVERAGE(Dnevnik!E2:Q47)</f>
        <v>3.6706586826347305</v>
      </c>
      <c r="G11" s="304"/>
      <c r="H11" s="304"/>
      <c r="I11" s="304"/>
      <c r="J11" s="304"/>
      <c r="K11" s="305"/>
    </row>
    <row r="12" spans="6:11" ht="16.5" thickBot="1" thickTop="1">
      <c r="F12" s="309">
        <f>AVERAGE(Dnevnik!E2:Q35)</f>
        <v>3.6706586826347305</v>
      </c>
      <c r="G12" s="309"/>
      <c r="H12" s="309"/>
      <c r="I12" s="309"/>
      <c r="J12" s="309"/>
      <c r="K12" s="309"/>
    </row>
    <row r="13" spans="2:11" ht="21.75" thickBot="1" thickTop="1">
      <c r="B13" s="306" t="s">
        <v>101</v>
      </c>
      <c r="C13" s="307"/>
      <c r="D13" s="307"/>
      <c r="E13" s="308"/>
      <c r="F13" s="300">
        <f>predmeti!$B$18</f>
        <v>28</v>
      </c>
      <c r="G13" s="301"/>
      <c r="H13" s="301"/>
      <c r="I13" s="301"/>
      <c r="J13" s="301"/>
      <c r="K13" s="302"/>
    </row>
    <row r="14" ht="13.5" thickTop="1"/>
  </sheetData>
  <sheetProtection/>
  <mergeCells count="27">
    <mergeCell ref="A1:T1"/>
    <mergeCell ref="C4:E4"/>
    <mergeCell ref="F4:J4"/>
    <mergeCell ref="K4:R4"/>
    <mergeCell ref="C2:E2"/>
    <mergeCell ref="F2:J2"/>
    <mergeCell ref="K2:R2"/>
    <mergeCell ref="C3:E3"/>
    <mergeCell ref="S2:T2"/>
    <mergeCell ref="S3:T3"/>
    <mergeCell ref="F3:J3"/>
    <mergeCell ref="K3:R3"/>
    <mergeCell ref="P8:R8"/>
    <mergeCell ref="S4:T4"/>
    <mergeCell ref="P6:R6"/>
    <mergeCell ref="P7:R7"/>
    <mergeCell ref="F6:O6"/>
    <mergeCell ref="F8:O8"/>
    <mergeCell ref="F7:O7"/>
    <mergeCell ref="F13:K13"/>
    <mergeCell ref="F11:K11"/>
    <mergeCell ref="B11:E11"/>
    <mergeCell ref="F12:K12"/>
    <mergeCell ref="B6:C6"/>
    <mergeCell ref="B8:C8"/>
    <mergeCell ref="B7:C7"/>
    <mergeCell ref="B13:E1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N47"/>
  <sheetViews>
    <sheetView zoomScale="75" zoomScaleNormal="75" zoomScalePageLayoutView="0" workbookViewId="0" topLeftCell="A1">
      <selection activeCell="B3" sqref="B3:C8"/>
    </sheetView>
  </sheetViews>
  <sheetFormatPr defaultColWidth="11.421875" defaultRowHeight="12.75"/>
  <cols>
    <col min="1" max="1" width="4.421875" style="0" customWidth="1"/>
    <col min="2" max="3" width="8.140625" style="0" bestFit="1" customWidth="1"/>
    <col min="4" max="4" width="10.00390625" style="175" customWidth="1"/>
    <col min="5" max="5" width="5.421875" style="0" customWidth="1"/>
    <col min="6" max="6" width="6.140625" style="0" customWidth="1"/>
    <col min="7" max="8" width="6.421875" style="0" bestFit="1" customWidth="1"/>
    <col min="9" max="9" width="15.421875" style="0" bestFit="1" customWidth="1"/>
    <col min="10" max="10" width="6.421875" style="0" customWidth="1"/>
    <col min="11" max="12" width="6.421875" style="0" bestFit="1" customWidth="1"/>
  </cols>
  <sheetData>
    <row r="1" ht="27.75" customHeight="1" thickBot="1"/>
    <row r="2" spans="2:13" ht="111" customHeight="1" thickBot="1" thickTop="1">
      <c r="B2" s="144" t="s">
        <v>87</v>
      </c>
      <c r="C2" s="159" t="s">
        <v>79</v>
      </c>
      <c r="D2" s="176" t="s">
        <v>88</v>
      </c>
      <c r="E2" s="133" t="s">
        <v>89</v>
      </c>
      <c r="F2" s="133" t="s">
        <v>90</v>
      </c>
      <c r="G2" s="133" t="s">
        <v>91</v>
      </c>
      <c r="H2" s="133" t="s">
        <v>92</v>
      </c>
      <c r="I2" s="134" t="s">
        <v>93</v>
      </c>
      <c r="J2" s="132" t="s">
        <v>94</v>
      </c>
      <c r="K2" s="133" t="s">
        <v>98</v>
      </c>
      <c r="L2" s="133" t="s">
        <v>99</v>
      </c>
      <c r="M2" s="135" t="s">
        <v>93</v>
      </c>
    </row>
    <row r="3" spans="2:13" ht="31.5" thickTop="1">
      <c r="B3" s="345" t="e">
        <f>'[1]Q12predmeti'!$D$1</f>
        <v>#REF!</v>
      </c>
      <c r="C3" s="346"/>
      <c r="D3" s="351" t="s">
        <v>95</v>
      </c>
      <c r="E3" s="351"/>
      <c r="F3" s="351"/>
      <c r="G3" s="351"/>
      <c r="H3" s="351"/>
      <c r="I3" s="352"/>
      <c r="J3" s="353" t="s">
        <v>96</v>
      </c>
      <c r="K3" s="354"/>
      <c r="L3" s="354"/>
      <c r="M3" s="355"/>
    </row>
    <row r="4" spans="2:13" ht="12.75">
      <c r="B4" s="347"/>
      <c r="C4" s="348"/>
      <c r="D4" s="356">
        <f>COUNTIF(Dnevnik!S2:S37,"=0")</f>
        <v>2</v>
      </c>
      <c r="E4" s="333">
        <f>COUNTIF(Dnevnik!S2:S36,"&gt;0")</f>
        <v>26</v>
      </c>
      <c r="F4" s="333">
        <f>COUNTIF(Dnevnik!S2:S37,"&lt;=25")-D4</f>
        <v>18</v>
      </c>
      <c r="G4" s="333">
        <f>COUNTIF(Dnevnik!S2:S37,"&gt;25")</f>
        <v>8</v>
      </c>
      <c r="H4" s="333">
        <f>COUNTIF(Dnevnik!U2:U38,"&gt;325")</f>
        <v>0</v>
      </c>
      <c r="I4" s="359">
        <f>SUM(D4:E6)</f>
        <v>28</v>
      </c>
      <c r="J4" s="337">
        <f>COUNTIF(Dnevnik!T2:T37,"&gt;8")-(K4+L4)</f>
        <v>0</v>
      </c>
      <c r="K4" s="333">
        <f>COUNTIF(Dnevnik!T2:T37,"&gt;=16")-L4</f>
        <v>0</v>
      </c>
      <c r="L4" s="333">
        <f>COUNTIF(Dnevnik!T2:T37,"&gt;25")</f>
        <v>3</v>
      </c>
      <c r="M4" s="359">
        <f>SUM(J4:L4)</f>
        <v>3</v>
      </c>
    </row>
    <row r="5" spans="2:13" ht="12.75">
      <c r="B5" s="347"/>
      <c r="C5" s="348"/>
      <c r="D5" s="357"/>
      <c r="E5" s="333"/>
      <c r="F5" s="333"/>
      <c r="G5" s="333"/>
      <c r="H5" s="333"/>
      <c r="I5" s="365"/>
      <c r="J5" s="338"/>
      <c r="K5" s="334"/>
      <c r="L5" s="334"/>
      <c r="M5" s="360"/>
    </row>
    <row r="6" spans="2:13" ht="13.5" thickBot="1">
      <c r="B6" s="347"/>
      <c r="C6" s="348"/>
      <c r="D6" s="358"/>
      <c r="E6" s="336"/>
      <c r="F6" s="336"/>
      <c r="G6" s="336"/>
      <c r="H6" s="336"/>
      <c r="I6" s="366"/>
      <c r="J6" s="339"/>
      <c r="K6" s="335"/>
      <c r="L6" s="335"/>
      <c r="M6" s="361"/>
    </row>
    <row r="7" spans="2:14" ht="14.25" thickBot="1" thickTop="1">
      <c r="B7" s="347"/>
      <c r="C7" s="348"/>
      <c r="D7" s="362" t="s">
        <v>97</v>
      </c>
      <c r="E7" s="362"/>
      <c r="F7" s="362"/>
      <c r="G7" s="362"/>
      <c r="H7" s="362"/>
      <c r="I7" s="362"/>
      <c r="J7" s="363" t="s">
        <v>97</v>
      </c>
      <c r="K7" s="362"/>
      <c r="L7" s="362"/>
      <c r="M7" s="364"/>
      <c r="N7" s="103"/>
    </row>
    <row r="8" spans="2:13" ht="14.25" thickBot="1" thickTop="1">
      <c r="B8" s="349"/>
      <c r="C8" s="350"/>
      <c r="D8" s="145">
        <v>0</v>
      </c>
      <c r="E8" s="136">
        <f>SUM(vladanje!F2:F36)</f>
        <v>796</v>
      </c>
      <c r="F8" s="137">
        <f>SUMIF(vladanje!F2:F36,"&lt;=25")</f>
        <v>210</v>
      </c>
      <c r="G8" s="138">
        <f>SUMIF(vladanje!F2:F36,"&gt;25")</f>
        <v>586</v>
      </c>
      <c r="H8" s="139"/>
      <c r="I8" s="140">
        <f>SUM(Dnevnik!S2:S37)</f>
        <v>796</v>
      </c>
      <c r="J8" s="131">
        <f>SUMIF(vladanje!E2:E36,"&gt;8")-(K8+L8)</f>
        <v>0</v>
      </c>
      <c r="K8" s="129">
        <f>SUMIF(vladanje!E2:E28,"&gt;16")-L8</f>
        <v>0</v>
      </c>
      <c r="L8" s="129">
        <f>SUMIF(vladanje!E2:E36,"&gt;25")</f>
        <v>518</v>
      </c>
      <c r="M8" s="130">
        <f>SUM(Dnevnik!T2:T37)</f>
        <v>544</v>
      </c>
    </row>
    <row r="9" ht="13.5" thickTop="1"/>
    <row r="14" spans="3:12" ht="12.75">
      <c r="C14" s="340" t="s">
        <v>187</v>
      </c>
      <c r="D14" s="341"/>
      <c r="E14" s="341"/>
      <c r="F14" s="341"/>
      <c r="G14" s="341"/>
      <c r="H14" s="341"/>
      <c r="I14" s="341"/>
      <c r="J14" s="341"/>
      <c r="K14" s="341"/>
      <c r="L14" s="341"/>
    </row>
    <row r="15" spans="3:12" ht="12.75">
      <c r="C15" s="341"/>
      <c r="D15" s="341"/>
      <c r="E15" s="341"/>
      <c r="F15" s="341"/>
      <c r="G15" s="341"/>
      <c r="H15" s="341"/>
      <c r="I15" s="341"/>
      <c r="J15" s="341"/>
      <c r="K15" s="341"/>
      <c r="L15" s="341"/>
    </row>
    <row r="16" spans="3:12" ht="12.75">
      <c r="C16" s="341"/>
      <c r="D16" s="341"/>
      <c r="E16" s="341"/>
      <c r="F16" s="341"/>
      <c r="G16" s="341"/>
      <c r="H16" s="341"/>
      <c r="I16" s="341"/>
      <c r="J16" s="341"/>
      <c r="K16" s="341"/>
      <c r="L16" s="341"/>
    </row>
    <row r="17" spans="2:6" ht="13.5" thickBot="1">
      <c r="B17" s="64"/>
      <c r="E17" s="172"/>
      <c r="F17" s="172"/>
    </row>
    <row r="18" spans="2:12" ht="19.5">
      <c r="B18" s="64"/>
      <c r="C18" s="13">
        <v>1</v>
      </c>
      <c r="D18" s="177" t="s">
        <v>112</v>
      </c>
      <c r="E18" s="342" t="s">
        <v>138</v>
      </c>
      <c r="F18" s="342"/>
      <c r="G18" s="342"/>
      <c r="H18" s="173" t="s">
        <v>26</v>
      </c>
      <c r="I18" s="174"/>
      <c r="J18" s="246"/>
      <c r="K18" s="247"/>
      <c r="L18" s="64"/>
    </row>
    <row r="19" spans="2:12" ht="19.5">
      <c r="B19" s="64"/>
      <c r="C19" s="13">
        <v>2</v>
      </c>
      <c r="D19" s="177" t="s">
        <v>113</v>
      </c>
      <c r="E19" s="342" t="s">
        <v>139</v>
      </c>
      <c r="F19" s="342"/>
      <c r="G19" s="342"/>
      <c r="H19" s="343" t="s">
        <v>140</v>
      </c>
      <c r="I19" s="344"/>
      <c r="J19" s="248"/>
      <c r="K19" s="249"/>
      <c r="L19" s="64"/>
    </row>
    <row r="20" spans="2:12" ht="19.5">
      <c r="B20" s="64"/>
      <c r="C20" s="13">
        <v>3</v>
      </c>
      <c r="D20" s="177" t="s">
        <v>180</v>
      </c>
      <c r="E20" s="342" t="s">
        <v>181</v>
      </c>
      <c r="F20" s="342"/>
      <c r="G20" s="342"/>
      <c r="H20" s="173" t="s">
        <v>182</v>
      </c>
      <c r="I20" s="174"/>
      <c r="J20" s="248"/>
      <c r="K20" s="249"/>
      <c r="L20" s="64"/>
    </row>
    <row r="21" spans="2:12" ht="19.5">
      <c r="B21" s="64"/>
      <c r="C21" s="13">
        <v>4</v>
      </c>
      <c r="D21" s="177" t="s">
        <v>114</v>
      </c>
      <c r="E21" s="342" t="s">
        <v>141</v>
      </c>
      <c r="F21" s="342"/>
      <c r="G21" s="342"/>
      <c r="H21" s="173" t="s">
        <v>142</v>
      </c>
      <c r="I21" s="174"/>
      <c r="J21" s="248"/>
      <c r="K21" s="249"/>
      <c r="L21" s="64"/>
    </row>
    <row r="22" spans="2:12" ht="19.5">
      <c r="B22" s="64"/>
      <c r="C22" s="13">
        <v>5</v>
      </c>
      <c r="D22" s="177" t="s">
        <v>115</v>
      </c>
      <c r="E22" s="342" t="s">
        <v>143</v>
      </c>
      <c r="F22" s="342"/>
      <c r="G22" s="342"/>
      <c r="H22" s="173" t="s">
        <v>78</v>
      </c>
      <c r="I22" s="174"/>
      <c r="J22" s="248"/>
      <c r="K22" s="249"/>
      <c r="L22" s="64"/>
    </row>
    <row r="23" spans="2:12" ht="19.5">
      <c r="B23" s="64"/>
      <c r="C23" s="13">
        <v>6</v>
      </c>
      <c r="D23" s="177" t="s">
        <v>116</v>
      </c>
      <c r="E23" s="342" t="s">
        <v>144</v>
      </c>
      <c r="F23" s="342"/>
      <c r="G23" s="342"/>
      <c r="H23" s="173" t="s">
        <v>145</v>
      </c>
      <c r="I23" s="174"/>
      <c r="J23" s="248"/>
      <c r="K23" s="249"/>
      <c r="L23" s="64"/>
    </row>
    <row r="24" spans="2:12" ht="19.5">
      <c r="B24" s="64"/>
      <c r="C24" s="13">
        <v>7</v>
      </c>
      <c r="D24" s="177" t="s">
        <v>117</v>
      </c>
      <c r="E24" s="342" t="s">
        <v>146</v>
      </c>
      <c r="F24" s="342"/>
      <c r="G24" s="342"/>
      <c r="H24" s="343" t="s">
        <v>147</v>
      </c>
      <c r="I24" s="344"/>
      <c r="J24" s="248"/>
      <c r="K24" s="249"/>
      <c r="L24" s="64"/>
    </row>
    <row r="25" spans="2:12" ht="19.5">
      <c r="B25" s="64"/>
      <c r="C25" s="13">
        <v>8</v>
      </c>
      <c r="D25" s="177" t="s">
        <v>118</v>
      </c>
      <c r="E25" s="342" t="s">
        <v>148</v>
      </c>
      <c r="F25" s="342"/>
      <c r="G25" s="342"/>
      <c r="H25" s="173" t="s">
        <v>149</v>
      </c>
      <c r="I25" s="174"/>
      <c r="J25" s="248"/>
      <c r="K25" s="249"/>
      <c r="L25" s="64"/>
    </row>
    <row r="26" spans="2:12" ht="19.5">
      <c r="B26" s="64"/>
      <c r="C26" s="13">
        <v>9</v>
      </c>
      <c r="D26" s="177" t="s">
        <v>119</v>
      </c>
      <c r="E26" s="342" t="s">
        <v>150</v>
      </c>
      <c r="F26" s="342"/>
      <c r="G26" s="342"/>
      <c r="H26" s="343" t="s">
        <v>151</v>
      </c>
      <c r="I26" s="344"/>
      <c r="J26" s="248"/>
      <c r="K26" s="249"/>
      <c r="L26" s="64"/>
    </row>
    <row r="27" spans="2:12" ht="19.5">
      <c r="B27" s="64"/>
      <c r="C27" s="13">
        <v>10</v>
      </c>
      <c r="D27" s="177" t="s">
        <v>120</v>
      </c>
      <c r="E27" s="342" t="s">
        <v>152</v>
      </c>
      <c r="F27" s="342"/>
      <c r="G27" s="342"/>
      <c r="H27" s="173" t="s">
        <v>26</v>
      </c>
      <c r="I27" s="174"/>
      <c r="J27" s="248"/>
      <c r="K27" s="249"/>
      <c r="L27" s="64"/>
    </row>
    <row r="28" spans="2:12" ht="19.5">
      <c r="B28" s="64"/>
      <c r="C28" s="13">
        <v>11</v>
      </c>
      <c r="D28" s="177" t="s">
        <v>121</v>
      </c>
      <c r="E28" s="342" t="s">
        <v>153</v>
      </c>
      <c r="F28" s="342"/>
      <c r="G28" s="342"/>
      <c r="H28" s="173" t="s">
        <v>154</v>
      </c>
      <c r="I28" s="174"/>
      <c r="J28" s="248"/>
      <c r="K28" s="249"/>
      <c r="L28" s="64"/>
    </row>
    <row r="29" spans="2:12" ht="19.5">
      <c r="B29" s="64"/>
      <c r="C29" s="13">
        <v>12</v>
      </c>
      <c r="D29" s="177" t="s">
        <v>122</v>
      </c>
      <c r="E29" s="342" t="s">
        <v>155</v>
      </c>
      <c r="F29" s="342"/>
      <c r="G29" s="342"/>
      <c r="H29" s="173" t="s">
        <v>77</v>
      </c>
      <c r="I29" s="174"/>
      <c r="J29" s="248"/>
      <c r="K29" s="249"/>
      <c r="L29" s="64"/>
    </row>
    <row r="30" spans="2:12" ht="19.5">
      <c r="B30" s="64"/>
      <c r="C30" s="13">
        <v>13</v>
      </c>
      <c r="D30" s="177" t="s">
        <v>183</v>
      </c>
      <c r="E30" s="342" t="s">
        <v>184</v>
      </c>
      <c r="F30" s="342"/>
      <c r="G30" s="342"/>
      <c r="H30" s="173" t="s">
        <v>185</v>
      </c>
      <c r="I30" s="174"/>
      <c r="J30" s="248"/>
      <c r="K30" s="249"/>
      <c r="L30" s="64"/>
    </row>
    <row r="31" spans="2:12" ht="19.5">
      <c r="B31" s="64"/>
      <c r="C31" s="13">
        <v>14</v>
      </c>
      <c r="D31" s="177" t="s">
        <v>123</v>
      </c>
      <c r="E31" s="342" t="s">
        <v>156</v>
      </c>
      <c r="F31" s="342"/>
      <c r="G31" s="342"/>
      <c r="H31" s="343" t="s">
        <v>107</v>
      </c>
      <c r="I31" s="344"/>
      <c r="J31" s="248"/>
      <c r="K31" s="249"/>
      <c r="L31" s="64"/>
    </row>
    <row r="32" spans="2:12" ht="19.5">
      <c r="B32" s="64"/>
      <c r="C32" s="13">
        <v>15</v>
      </c>
      <c r="D32" s="177" t="s">
        <v>124</v>
      </c>
      <c r="E32" s="342" t="s">
        <v>157</v>
      </c>
      <c r="F32" s="342"/>
      <c r="G32" s="342"/>
      <c r="H32" s="173" t="s">
        <v>158</v>
      </c>
      <c r="I32" s="174"/>
      <c r="J32" s="248"/>
      <c r="K32" s="249"/>
      <c r="L32" s="64"/>
    </row>
    <row r="33" spans="2:12" ht="19.5">
      <c r="B33" s="64"/>
      <c r="C33" s="13">
        <v>16</v>
      </c>
      <c r="D33" s="177" t="s">
        <v>125</v>
      </c>
      <c r="E33" s="342" t="s">
        <v>159</v>
      </c>
      <c r="F33" s="342"/>
      <c r="G33" s="342"/>
      <c r="H33" s="173" t="s">
        <v>160</v>
      </c>
      <c r="I33" s="174"/>
      <c r="J33" s="248"/>
      <c r="K33" s="249"/>
      <c r="L33" s="64"/>
    </row>
    <row r="34" spans="2:12" ht="19.5">
      <c r="B34" s="64"/>
      <c r="C34" s="13">
        <v>17</v>
      </c>
      <c r="D34" s="177" t="s">
        <v>126</v>
      </c>
      <c r="E34" s="342" t="s">
        <v>161</v>
      </c>
      <c r="F34" s="342"/>
      <c r="G34" s="342"/>
      <c r="H34" s="173" t="s">
        <v>162</v>
      </c>
      <c r="I34" s="174"/>
      <c r="J34" s="248"/>
      <c r="K34" s="249"/>
      <c r="L34" s="64"/>
    </row>
    <row r="35" spans="2:12" ht="19.5">
      <c r="B35" s="64"/>
      <c r="C35" s="13">
        <v>18</v>
      </c>
      <c r="D35" s="177" t="s">
        <v>127</v>
      </c>
      <c r="E35" s="342" t="s">
        <v>161</v>
      </c>
      <c r="F35" s="342"/>
      <c r="G35" s="342"/>
      <c r="H35" s="173" t="s">
        <v>163</v>
      </c>
      <c r="I35" s="174"/>
      <c r="J35" s="248"/>
      <c r="K35" s="249"/>
      <c r="L35" s="64"/>
    </row>
    <row r="36" spans="2:12" ht="19.5">
      <c r="B36" s="64"/>
      <c r="C36" s="13">
        <v>19</v>
      </c>
      <c r="D36" s="177" t="s">
        <v>128</v>
      </c>
      <c r="E36" s="342" t="s">
        <v>161</v>
      </c>
      <c r="F36" s="342"/>
      <c r="G36" s="342"/>
      <c r="H36" s="343" t="s">
        <v>147</v>
      </c>
      <c r="I36" s="344"/>
      <c r="J36" s="248"/>
      <c r="K36" s="249"/>
      <c r="L36" s="64"/>
    </row>
    <row r="37" spans="2:12" ht="19.5">
      <c r="B37" s="64"/>
      <c r="C37" s="13">
        <v>20</v>
      </c>
      <c r="D37" s="177" t="s">
        <v>129</v>
      </c>
      <c r="E37" s="342" t="s">
        <v>164</v>
      </c>
      <c r="F37" s="342"/>
      <c r="G37" s="342"/>
      <c r="H37" s="173" t="s">
        <v>165</v>
      </c>
      <c r="I37" s="174"/>
      <c r="J37" s="248"/>
      <c r="K37" s="249"/>
      <c r="L37" s="64"/>
    </row>
    <row r="38" spans="2:12" ht="19.5">
      <c r="B38" s="64"/>
      <c r="C38" s="13">
        <v>21</v>
      </c>
      <c r="D38" s="177" t="s">
        <v>130</v>
      </c>
      <c r="E38" s="342" t="s">
        <v>166</v>
      </c>
      <c r="F38" s="342"/>
      <c r="G38" s="342"/>
      <c r="H38" s="173" t="s">
        <v>167</v>
      </c>
      <c r="I38" s="174"/>
      <c r="J38" s="248"/>
      <c r="K38" s="249"/>
      <c r="L38" s="64"/>
    </row>
    <row r="39" spans="2:12" ht="19.5">
      <c r="B39" s="64"/>
      <c r="C39" s="13">
        <v>22</v>
      </c>
      <c r="D39" s="177" t="s">
        <v>131</v>
      </c>
      <c r="E39" s="342" t="s">
        <v>168</v>
      </c>
      <c r="F39" s="342"/>
      <c r="G39" s="342"/>
      <c r="H39" s="173" t="s">
        <v>169</v>
      </c>
      <c r="I39" s="174"/>
      <c r="J39" s="248"/>
      <c r="K39" s="249"/>
      <c r="L39" s="64"/>
    </row>
    <row r="40" spans="2:12" ht="19.5">
      <c r="B40" s="64"/>
      <c r="C40" s="13">
        <v>23</v>
      </c>
      <c r="D40" s="177" t="s">
        <v>132</v>
      </c>
      <c r="E40" s="342" t="s">
        <v>170</v>
      </c>
      <c r="F40" s="342"/>
      <c r="G40" s="342"/>
      <c r="H40" s="173" t="s">
        <v>171</v>
      </c>
      <c r="I40" s="174"/>
      <c r="J40" s="248"/>
      <c r="K40" s="249"/>
      <c r="L40" s="64"/>
    </row>
    <row r="41" spans="2:12" ht="19.5">
      <c r="B41" s="64"/>
      <c r="C41" s="13">
        <v>24</v>
      </c>
      <c r="D41" s="177" t="s">
        <v>133</v>
      </c>
      <c r="E41" s="342" t="s">
        <v>172</v>
      </c>
      <c r="F41" s="342"/>
      <c r="G41" s="342"/>
      <c r="H41" s="173" t="s">
        <v>27</v>
      </c>
      <c r="I41" s="174"/>
      <c r="J41" s="248"/>
      <c r="K41" s="249"/>
      <c r="L41" s="64"/>
    </row>
    <row r="42" spans="2:12" ht="19.5">
      <c r="B42" s="64"/>
      <c r="C42" s="13">
        <v>25</v>
      </c>
      <c r="D42" s="177" t="s">
        <v>134</v>
      </c>
      <c r="E42" s="342" t="s">
        <v>173</v>
      </c>
      <c r="F42" s="342"/>
      <c r="G42" s="342"/>
      <c r="H42" s="173" t="s">
        <v>174</v>
      </c>
      <c r="I42" s="174"/>
      <c r="J42" s="248"/>
      <c r="K42" s="249"/>
      <c r="L42" s="64"/>
    </row>
    <row r="43" spans="2:12" ht="19.5">
      <c r="B43" s="64"/>
      <c r="C43" s="13">
        <v>26</v>
      </c>
      <c r="D43" s="177" t="s">
        <v>135</v>
      </c>
      <c r="E43" s="342" t="s">
        <v>175</v>
      </c>
      <c r="F43" s="342"/>
      <c r="G43" s="342"/>
      <c r="H43" s="173" t="s">
        <v>176</v>
      </c>
      <c r="I43" s="174"/>
      <c r="J43" s="248"/>
      <c r="K43" s="249"/>
      <c r="L43" s="64"/>
    </row>
    <row r="44" spans="2:12" ht="19.5">
      <c r="B44" s="64"/>
      <c r="C44" s="13">
        <v>27</v>
      </c>
      <c r="D44" s="177" t="s">
        <v>136</v>
      </c>
      <c r="E44" s="342" t="s">
        <v>175</v>
      </c>
      <c r="F44" s="342"/>
      <c r="G44" s="342"/>
      <c r="H44" s="173" t="s">
        <v>177</v>
      </c>
      <c r="I44" s="174"/>
      <c r="J44" s="248"/>
      <c r="K44" s="249"/>
      <c r="L44" s="64"/>
    </row>
    <row r="45" spans="2:12" ht="20.25" thickBot="1">
      <c r="B45" s="64"/>
      <c r="C45" s="13">
        <v>28</v>
      </c>
      <c r="D45" s="177" t="s">
        <v>137</v>
      </c>
      <c r="E45" s="342" t="s">
        <v>178</v>
      </c>
      <c r="F45" s="342"/>
      <c r="G45" s="342"/>
      <c r="H45" s="173" t="s">
        <v>179</v>
      </c>
      <c r="I45" s="253"/>
      <c r="J45" s="250"/>
      <c r="K45" s="251"/>
      <c r="L45" s="64"/>
    </row>
    <row r="46" spans="2:12" ht="20.25" customHeight="1" thickBot="1">
      <c r="B46" s="64"/>
      <c r="C46" s="10"/>
      <c r="D46" s="178"/>
      <c r="E46" s="10"/>
      <c r="F46" s="10"/>
      <c r="G46" s="10"/>
      <c r="H46" s="10"/>
      <c r="I46" s="254" t="s">
        <v>193</v>
      </c>
      <c r="J46" s="255"/>
      <c r="K46" s="252"/>
      <c r="L46" s="64"/>
    </row>
    <row r="47" spans="10:11" ht="12.75">
      <c r="J47" s="64"/>
      <c r="K47" s="64"/>
    </row>
  </sheetData>
  <sheetProtection/>
  <mergeCells count="49">
    <mergeCell ref="E24:G24"/>
    <mergeCell ref="E25:G25"/>
    <mergeCell ref="E30:G30"/>
    <mergeCell ref="H36:I36"/>
    <mergeCell ref="E31:G31"/>
    <mergeCell ref="E21:G21"/>
    <mergeCell ref="E26:G26"/>
    <mergeCell ref="E27:G27"/>
    <mergeCell ref="E28:G28"/>
    <mergeCell ref="E22:G22"/>
    <mergeCell ref="E23:G23"/>
    <mergeCell ref="E35:G35"/>
    <mergeCell ref="E36:G36"/>
    <mergeCell ref="E37:G37"/>
    <mergeCell ref="H31:I31"/>
    <mergeCell ref="E32:G32"/>
    <mergeCell ref="H24:I24"/>
    <mergeCell ref="E34:G34"/>
    <mergeCell ref="E33:G33"/>
    <mergeCell ref="E29:G29"/>
    <mergeCell ref="H26:I26"/>
    <mergeCell ref="E45:G45"/>
    <mergeCell ref="E38:G38"/>
    <mergeCell ref="E39:G39"/>
    <mergeCell ref="E40:G40"/>
    <mergeCell ref="E41:G41"/>
    <mergeCell ref="E43:G43"/>
    <mergeCell ref="E44:G44"/>
    <mergeCell ref="E42:G42"/>
    <mergeCell ref="J3:M3"/>
    <mergeCell ref="D4:D6"/>
    <mergeCell ref="E4:E6"/>
    <mergeCell ref="M4:M6"/>
    <mergeCell ref="D7:I7"/>
    <mergeCell ref="J7:M7"/>
    <mergeCell ref="I4:I6"/>
    <mergeCell ref="F4:F6"/>
    <mergeCell ref="E18:G18"/>
    <mergeCell ref="E19:G19"/>
    <mergeCell ref="E20:G20"/>
    <mergeCell ref="H19:I19"/>
    <mergeCell ref="B3:C8"/>
    <mergeCell ref="D3:I3"/>
    <mergeCell ref="L4:L6"/>
    <mergeCell ref="G4:G6"/>
    <mergeCell ref="H4:H6"/>
    <mergeCell ref="J4:J6"/>
    <mergeCell ref="K4:K6"/>
    <mergeCell ref="C14:L16"/>
  </mergeCells>
  <printOptions/>
  <pageMargins left="1.22" right="0.75" top="1.61" bottom="1" header="0.5" footer="0.5"/>
  <pageSetup horizontalDpi="300" verticalDpi="300" orientation="portrait" paperSize="9" r:id="rId1"/>
  <rowBreaks count="1" manualBreakCount="1">
    <brk id="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O491"/>
  <sheetViews>
    <sheetView tabSelected="1" zoomScalePageLayoutView="0" workbookViewId="0" topLeftCell="A151">
      <selection activeCell="K162" sqref="K162"/>
    </sheetView>
  </sheetViews>
  <sheetFormatPr defaultColWidth="9.140625" defaultRowHeight="12.75"/>
  <cols>
    <col min="1" max="1" width="9.140625" style="19" customWidth="1"/>
    <col min="2" max="2" width="12.421875" style="19" customWidth="1"/>
    <col min="3" max="3" width="3.421875" style="20" customWidth="1"/>
    <col min="4" max="5" width="3.421875" style="19" customWidth="1"/>
    <col min="6" max="8" width="9.140625" style="19" customWidth="1"/>
    <col min="9" max="9" width="11.00390625" style="19" customWidth="1"/>
    <col min="10" max="10" width="9.421875" style="19" customWidth="1"/>
    <col min="11" max="11" width="13.421875" style="21" bestFit="1" customWidth="1"/>
    <col min="12" max="16384" width="9.140625" style="6" customWidth="1"/>
  </cols>
  <sheetData>
    <row r="2" spans="5:8" ht="18" customHeight="1">
      <c r="E2" s="371"/>
      <c r="F2" s="371"/>
      <c r="G2" s="371"/>
      <c r="H2" s="371"/>
    </row>
    <row r="3" spans="1:11" s="4" customFormat="1" ht="16.5" thickBot="1">
      <c r="A3" s="22" t="s">
        <v>56</v>
      </c>
      <c r="B3" s="23"/>
      <c r="C3" s="20"/>
      <c r="D3" s="19"/>
      <c r="E3" s="19"/>
      <c r="F3" s="19"/>
      <c r="G3" s="19"/>
      <c r="H3" s="19"/>
      <c r="I3" s="19"/>
      <c r="J3" s="19"/>
      <c r="K3" s="21"/>
    </row>
    <row r="4" spans="1:11" s="3" customFormat="1" ht="17.25" thickTop="1">
      <c r="A4" s="24" t="s">
        <v>58</v>
      </c>
      <c r="B4" s="24"/>
      <c r="C4" s="368">
        <f>Dnevnik!$T$2</f>
        <v>0</v>
      </c>
      <c r="D4" s="368"/>
      <c r="E4" s="368"/>
      <c r="F4" s="19"/>
      <c r="G4" s="19"/>
      <c r="H4" s="382" t="s">
        <v>60</v>
      </c>
      <c r="I4" s="382"/>
      <c r="J4" s="382"/>
      <c r="K4" s="146" t="str">
        <f>vladanje!$C$2</f>
        <v>Vrlo dobar</v>
      </c>
    </row>
    <row r="5" spans="1:11" s="3" customFormat="1" ht="17.25" thickBot="1">
      <c r="A5" s="24" t="s">
        <v>57</v>
      </c>
      <c r="B5" s="24"/>
      <c r="C5" s="368">
        <f>Dnevnik!$S$2</f>
        <v>15</v>
      </c>
      <c r="D5" s="368"/>
      <c r="E5" s="368"/>
      <c r="F5" s="19"/>
      <c r="G5" s="19"/>
      <c r="H5" s="382" t="s">
        <v>59</v>
      </c>
      <c r="I5" s="382"/>
      <c r="J5" s="382"/>
      <c r="K5" s="147">
        <f>vladanje!$D$2</f>
        <v>4.333333333333333</v>
      </c>
    </row>
    <row r="6" spans="1:10" ht="16.5" thickTop="1">
      <c r="A6" s="26"/>
      <c r="B6" s="27" t="s">
        <v>74</v>
      </c>
      <c r="C6" s="368">
        <f>Dnevnik!$Q$2</f>
        <v>4</v>
      </c>
      <c r="D6" s="368"/>
      <c r="E6" s="368"/>
      <c r="F6" s="28"/>
      <c r="G6" s="28"/>
      <c r="H6" s="28"/>
      <c r="I6" s="28"/>
      <c r="J6" s="28"/>
    </row>
    <row r="7" spans="1:13" ht="16.5">
      <c r="A7" s="377" t="str">
        <f>Dnevnik!$E$1</f>
        <v>Srpski jezik </v>
      </c>
      <c r="B7" s="377"/>
      <c r="C7" s="368">
        <f>Dnevnik!$E$2</f>
        <v>5</v>
      </c>
      <c r="D7" s="368"/>
      <c r="E7" s="368"/>
      <c r="F7" s="30"/>
      <c r="G7" s="381" t="str">
        <f>Dnevnik!$K$1</f>
        <v>Fizika</v>
      </c>
      <c r="H7" s="381"/>
      <c r="I7" s="381"/>
      <c r="J7" s="381"/>
      <c r="K7" s="25">
        <f>Dnevnik!$K$2</f>
        <v>0</v>
      </c>
      <c r="L7" s="2"/>
      <c r="M7" s="2"/>
    </row>
    <row r="8" spans="1:11" ht="15.75">
      <c r="A8" s="377" t="str">
        <f>Dnevnik!$F$1</f>
        <v>Francuski jezik</v>
      </c>
      <c r="B8" s="377"/>
      <c r="C8" s="374">
        <f>Dnevnik!$F$2</f>
        <v>4</v>
      </c>
      <c r="D8" s="374"/>
      <c r="E8" s="374"/>
      <c r="F8" s="30"/>
      <c r="G8" s="381" t="str">
        <f>Dnevnik!$L$1</f>
        <v>Matematika</v>
      </c>
      <c r="H8" s="381"/>
      <c r="I8" s="381"/>
      <c r="J8" s="381"/>
      <c r="K8" s="25">
        <f>Dnevnik!$L$2</f>
        <v>3</v>
      </c>
    </row>
    <row r="9" spans="1:11" ht="15.75">
      <c r="A9" s="377" t="str">
        <f>Dnevnik!$G$1</f>
        <v>Likovna kultura</v>
      </c>
      <c r="B9" s="377"/>
      <c r="C9" s="374">
        <f>Dnevnik!$G$2</f>
        <v>5</v>
      </c>
      <c r="D9" s="374"/>
      <c r="E9" s="374"/>
      <c r="F9" s="30"/>
      <c r="G9" s="381" t="str">
        <f>Dnevnik!$M$1</f>
        <v>Biologija</v>
      </c>
      <c r="H9" s="381"/>
      <c r="I9" s="381"/>
      <c r="J9" s="381"/>
      <c r="K9" s="25">
        <f>Dnevnik!$M$2</f>
        <v>5</v>
      </c>
    </row>
    <row r="10" spans="1:11" ht="15.75">
      <c r="A10" s="377" t="str">
        <f>Dnevnik!$H$1</f>
        <v>Muzicka kultura</v>
      </c>
      <c r="B10" s="377"/>
      <c r="C10" s="374">
        <f>Dnevnik!$H$2</f>
        <v>3</v>
      </c>
      <c r="D10" s="374"/>
      <c r="E10" s="374"/>
      <c r="F10" s="30"/>
      <c r="G10" s="381" t="str">
        <f>Dnevnik!$N$1</f>
        <v>Hemija</v>
      </c>
      <c r="H10" s="381"/>
      <c r="I10" s="381"/>
      <c r="J10" s="381"/>
      <c r="K10" s="25">
        <f>Dnevnik!$N$2</f>
        <v>5</v>
      </c>
    </row>
    <row r="11" spans="1:11" ht="15.75">
      <c r="A11" s="377" t="str">
        <f>Dnevnik!$I$1</f>
        <v>Istorija</v>
      </c>
      <c r="B11" s="377"/>
      <c r="C11" s="374">
        <f>Dnevnik!$I$2</f>
        <v>4</v>
      </c>
      <c r="D11" s="374"/>
      <c r="E11" s="374"/>
      <c r="F11" s="30"/>
      <c r="G11" s="381" t="str">
        <f>Dnevnik!$O$1</f>
        <v>Tehnicko obrazovanje</v>
      </c>
      <c r="H11" s="381"/>
      <c r="I11" s="381"/>
      <c r="J11" s="381"/>
      <c r="K11" s="25">
        <f>Dnevnik!$O$2</f>
        <v>4</v>
      </c>
    </row>
    <row r="12" spans="1:11" ht="15.75">
      <c r="A12" s="377" t="str">
        <f>Dnevnik!$J$1</f>
        <v>Geografija</v>
      </c>
      <c r="B12" s="377"/>
      <c r="C12" s="374">
        <f>Dnevnik!$J$2</f>
        <v>5</v>
      </c>
      <c r="D12" s="374"/>
      <c r="E12" s="374"/>
      <c r="F12" s="30"/>
      <c r="G12" s="381" t="str">
        <f>Dnevnik!$P$1</f>
        <v>Fizicko vaspitanje</v>
      </c>
      <c r="H12" s="381"/>
      <c r="I12" s="381"/>
      <c r="J12" s="381"/>
      <c r="K12" s="25">
        <f>Dnevnik!$P$2</f>
        <v>5</v>
      </c>
    </row>
    <row r="13" spans="1:11" s="7" customFormat="1" ht="16.5" thickBot="1">
      <c r="A13" s="31"/>
      <c r="B13" s="31"/>
      <c r="C13" s="32"/>
      <c r="D13" s="31"/>
      <c r="E13" s="31"/>
      <c r="F13" s="31"/>
      <c r="G13" s="31"/>
      <c r="H13" s="31"/>
      <c r="I13" s="31"/>
      <c r="J13" s="31"/>
      <c r="K13" s="33"/>
    </row>
    <row r="14" spans="1:11" s="7" customFormat="1" ht="16.5" thickTop="1">
      <c r="A14" s="34"/>
      <c r="B14" s="34"/>
      <c r="C14" s="35"/>
      <c r="D14" s="34"/>
      <c r="E14" s="34"/>
      <c r="F14" s="34"/>
      <c r="G14" s="34"/>
      <c r="H14" s="34"/>
      <c r="I14" s="34"/>
      <c r="J14" s="34"/>
      <c r="K14" s="36"/>
    </row>
    <row r="15" spans="5:8" ht="18" customHeight="1">
      <c r="E15" s="371"/>
      <c r="F15" s="371"/>
      <c r="G15" s="371"/>
      <c r="H15" s="371"/>
    </row>
    <row r="16" spans="1:11" s="4" customFormat="1" ht="16.5" thickBot="1">
      <c r="A16" s="22" t="s">
        <v>56</v>
      </c>
      <c r="B16" s="23"/>
      <c r="C16" s="20"/>
      <c r="D16" s="19"/>
      <c r="E16" s="19"/>
      <c r="F16" s="19"/>
      <c r="G16" s="19"/>
      <c r="H16" s="19"/>
      <c r="I16" s="19"/>
      <c r="J16" s="19"/>
      <c r="K16" s="21"/>
    </row>
    <row r="17" spans="1:11" s="3" customFormat="1" ht="17.25" thickTop="1">
      <c r="A17" s="24" t="s">
        <v>58</v>
      </c>
      <c r="B17" s="24"/>
      <c r="C17" s="368"/>
      <c r="D17" s="368"/>
      <c r="E17" s="368"/>
      <c r="F17" s="19"/>
      <c r="G17" s="19"/>
      <c r="H17" s="372" t="s">
        <v>60</v>
      </c>
      <c r="I17" s="372"/>
      <c r="J17" s="372"/>
      <c r="K17" s="146"/>
    </row>
    <row r="18" spans="1:11" s="3" customFormat="1" ht="17.25" thickBot="1">
      <c r="A18" s="24" t="s">
        <v>57</v>
      </c>
      <c r="B18" s="24"/>
      <c r="C18" s="368"/>
      <c r="D18" s="368"/>
      <c r="E18" s="368"/>
      <c r="F18" s="19"/>
      <c r="G18" s="19"/>
      <c r="H18" s="372" t="s">
        <v>59</v>
      </c>
      <c r="I18" s="372"/>
      <c r="J18" s="372"/>
      <c r="K18" s="147"/>
    </row>
    <row r="19" spans="1:11" s="3" customFormat="1" ht="16.5" thickTop="1">
      <c r="A19" s="26"/>
      <c r="B19" s="27" t="s">
        <v>74</v>
      </c>
      <c r="C19" s="368"/>
      <c r="D19" s="368"/>
      <c r="E19" s="368"/>
      <c r="F19" s="19"/>
      <c r="G19" s="19"/>
      <c r="H19" s="19"/>
      <c r="I19" s="19"/>
      <c r="J19" s="19"/>
      <c r="K19" s="21"/>
    </row>
    <row r="20" spans="1:11" ht="15.75">
      <c r="A20" s="377" t="str">
        <f>Dnevnik!$E$1</f>
        <v>Srpski jezik </v>
      </c>
      <c r="B20" s="377"/>
      <c r="C20" s="368"/>
      <c r="D20" s="368"/>
      <c r="E20" s="368"/>
      <c r="F20" s="38"/>
      <c r="G20" s="377" t="str">
        <f>Dnevnik!$K$1</f>
        <v>Fizika</v>
      </c>
      <c r="H20" s="377"/>
      <c r="I20" s="377"/>
      <c r="J20" s="377"/>
      <c r="K20" s="25"/>
    </row>
    <row r="21" spans="1:11" ht="15.75">
      <c r="A21" s="377" t="str">
        <f>Dnevnik!$F$1</f>
        <v>Francuski jezik</v>
      </c>
      <c r="B21" s="377"/>
      <c r="C21" s="374"/>
      <c r="D21" s="374"/>
      <c r="E21" s="374"/>
      <c r="F21" s="38"/>
      <c r="G21" s="377" t="str">
        <f>Dnevnik!$L$1</f>
        <v>Matematika</v>
      </c>
      <c r="H21" s="377"/>
      <c r="I21" s="377"/>
      <c r="J21" s="377"/>
      <c r="K21" s="25"/>
    </row>
    <row r="22" spans="1:11" ht="15.75">
      <c r="A22" s="377" t="str">
        <f>Dnevnik!$G$1</f>
        <v>Likovna kultura</v>
      </c>
      <c r="B22" s="377"/>
      <c r="C22" s="374"/>
      <c r="D22" s="374"/>
      <c r="E22" s="374"/>
      <c r="F22" s="38"/>
      <c r="G22" s="377" t="str">
        <f>Dnevnik!$M$1</f>
        <v>Biologija</v>
      </c>
      <c r="H22" s="377"/>
      <c r="I22" s="377"/>
      <c r="J22" s="377"/>
      <c r="K22" s="25"/>
    </row>
    <row r="23" spans="1:11" ht="15.75">
      <c r="A23" s="377" t="str">
        <f>Dnevnik!$H$1</f>
        <v>Muzicka kultura</v>
      </c>
      <c r="B23" s="377"/>
      <c r="C23" s="374"/>
      <c r="D23" s="374"/>
      <c r="E23" s="374"/>
      <c r="F23" s="38"/>
      <c r="G23" s="377" t="str">
        <f>Dnevnik!$N$1</f>
        <v>Hemija</v>
      </c>
      <c r="H23" s="377"/>
      <c r="I23" s="377"/>
      <c r="J23" s="377"/>
      <c r="K23" s="25"/>
    </row>
    <row r="24" spans="1:11" ht="15.75">
      <c r="A24" s="377" t="str">
        <f>Dnevnik!$I$1</f>
        <v>Istorija</v>
      </c>
      <c r="B24" s="377"/>
      <c r="C24" s="374"/>
      <c r="D24" s="374"/>
      <c r="E24" s="374"/>
      <c r="F24" s="38"/>
      <c r="G24" s="377" t="str">
        <f>Dnevnik!$O$1</f>
        <v>Tehnicko obrazovanje</v>
      </c>
      <c r="H24" s="377"/>
      <c r="I24" s="377"/>
      <c r="J24" s="377"/>
      <c r="K24" s="25"/>
    </row>
    <row r="25" spans="1:11" ht="15.75">
      <c r="A25" s="377" t="str">
        <f>Dnevnik!$J$1</f>
        <v>Geografija</v>
      </c>
      <c r="B25" s="377"/>
      <c r="C25" s="374"/>
      <c r="D25" s="374"/>
      <c r="E25" s="374"/>
      <c r="F25" s="38"/>
      <c r="G25" s="377" t="str">
        <f>Dnevnik!$P$1</f>
        <v>Fizicko vaspitanje</v>
      </c>
      <c r="H25" s="377"/>
      <c r="I25" s="377"/>
      <c r="J25" s="377"/>
      <c r="K25" s="25"/>
    </row>
    <row r="26" spans="1:11" s="7" customFormat="1" ht="16.5" thickBot="1">
      <c r="A26" s="39"/>
      <c r="B26" s="39"/>
      <c r="C26" s="32"/>
      <c r="D26" s="39"/>
      <c r="E26" s="39"/>
      <c r="F26" s="39"/>
      <c r="G26" s="39"/>
      <c r="H26" s="39"/>
      <c r="I26" s="39"/>
      <c r="J26" s="39"/>
      <c r="K26" s="33"/>
    </row>
    <row r="27" spans="1:11" s="7" customFormat="1" ht="16.5" thickTop="1">
      <c r="A27" s="34"/>
      <c r="B27" s="34"/>
      <c r="C27" s="35"/>
      <c r="D27" s="34"/>
      <c r="E27" s="34"/>
      <c r="F27" s="34"/>
      <c r="G27" s="34"/>
      <c r="H27" s="34"/>
      <c r="I27" s="34"/>
      <c r="J27" s="34"/>
      <c r="K27" s="36"/>
    </row>
    <row r="28" spans="5:8" ht="18" customHeight="1">
      <c r="E28" s="371"/>
      <c r="F28" s="371"/>
      <c r="G28" s="371"/>
      <c r="H28" s="371"/>
    </row>
    <row r="29" spans="1:11" s="4" customFormat="1" ht="16.5" thickBot="1">
      <c r="A29" s="22" t="s">
        <v>56</v>
      </c>
      <c r="B29" s="23"/>
      <c r="C29" s="20"/>
      <c r="D29" s="19"/>
      <c r="E29" s="19"/>
      <c r="F29" s="19"/>
      <c r="G29" s="19"/>
      <c r="H29" s="19"/>
      <c r="I29" s="19"/>
      <c r="J29" s="19"/>
      <c r="K29" s="21"/>
    </row>
    <row r="30" spans="1:11" s="3" customFormat="1" ht="17.25" thickTop="1">
      <c r="A30" s="24" t="s">
        <v>58</v>
      </c>
      <c r="B30" s="24"/>
      <c r="C30" s="368"/>
      <c r="D30" s="368"/>
      <c r="E30" s="368"/>
      <c r="F30" s="19"/>
      <c r="G30" s="19"/>
      <c r="H30" s="372" t="s">
        <v>60</v>
      </c>
      <c r="I30" s="372"/>
      <c r="J30" s="372"/>
      <c r="K30" s="146"/>
    </row>
    <row r="31" spans="1:11" s="3" customFormat="1" ht="17.25" thickBot="1">
      <c r="A31" s="24" t="s">
        <v>57</v>
      </c>
      <c r="B31" s="24"/>
      <c r="C31" s="368"/>
      <c r="D31" s="368"/>
      <c r="E31" s="368"/>
      <c r="F31" s="19"/>
      <c r="G31" s="19"/>
      <c r="H31" s="372" t="s">
        <v>59</v>
      </c>
      <c r="I31" s="372"/>
      <c r="J31" s="372"/>
      <c r="K31" s="147"/>
    </row>
    <row r="32" spans="1:11" s="3" customFormat="1" ht="16.5" thickTop="1">
      <c r="A32" s="26"/>
      <c r="B32" s="27" t="s">
        <v>74</v>
      </c>
      <c r="C32" s="368" t="str">
        <f>Dnevnik!$Q$5</f>
        <v> </v>
      </c>
      <c r="D32" s="368"/>
      <c r="E32" s="368"/>
      <c r="F32" s="19"/>
      <c r="G32" s="19"/>
      <c r="H32" s="19"/>
      <c r="I32" s="19"/>
      <c r="J32" s="19"/>
      <c r="K32" s="21"/>
    </row>
    <row r="33" spans="1:11" ht="15.75">
      <c r="A33" s="377" t="str">
        <f>Dnevnik!$E$1</f>
        <v>Srpski jezik </v>
      </c>
      <c r="B33" s="377"/>
      <c r="C33" s="368"/>
      <c r="D33" s="368"/>
      <c r="E33" s="368"/>
      <c r="F33" s="38"/>
      <c r="G33" s="377" t="str">
        <f>Dnevnik!$K$1</f>
        <v>Fizika</v>
      </c>
      <c r="H33" s="377"/>
      <c r="I33" s="377"/>
      <c r="J33" s="377"/>
      <c r="K33" s="25"/>
    </row>
    <row r="34" spans="1:11" ht="15.75">
      <c r="A34" s="377" t="str">
        <f>Dnevnik!$F$1</f>
        <v>Francuski jezik</v>
      </c>
      <c r="B34" s="377"/>
      <c r="C34" s="374"/>
      <c r="D34" s="374"/>
      <c r="E34" s="374"/>
      <c r="F34" s="38"/>
      <c r="G34" s="377" t="str">
        <f>Dnevnik!$L$1</f>
        <v>Matematika</v>
      </c>
      <c r="H34" s="377"/>
      <c r="I34" s="377"/>
      <c r="J34" s="377"/>
      <c r="K34" s="25"/>
    </row>
    <row r="35" spans="1:11" ht="15.75">
      <c r="A35" s="377" t="str">
        <f>Dnevnik!$G$1</f>
        <v>Likovna kultura</v>
      </c>
      <c r="B35" s="377"/>
      <c r="C35" s="374"/>
      <c r="D35" s="374"/>
      <c r="E35" s="374"/>
      <c r="F35" s="38"/>
      <c r="G35" s="377" t="str">
        <f>Dnevnik!$M$1</f>
        <v>Biologija</v>
      </c>
      <c r="H35" s="377"/>
      <c r="I35" s="377"/>
      <c r="J35" s="377"/>
      <c r="K35" s="25"/>
    </row>
    <row r="36" spans="1:11" ht="15.75">
      <c r="A36" s="377" t="str">
        <f>Dnevnik!$H$1</f>
        <v>Muzicka kultura</v>
      </c>
      <c r="B36" s="377"/>
      <c r="C36" s="374"/>
      <c r="D36" s="374"/>
      <c r="E36" s="374"/>
      <c r="F36" s="38"/>
      <c r="G36" s="377" t="str">
        <f>Dnevnik!$N$1</f>
        <v>Hemija</v>
      </c>
      <c r="H36" s="377"/>
      <c r="I36" s="377"/>
      <c r="J36" s="377"/>
      <c r="K36" s="25"/>
    </row>
    <row r="37" spans="1:11" ht="15.75">
      <c r="A37" s="377" t="str">
        <f>Dnevnik!$I$1</f>
        <v>Istorija</v>
      </c>
      <c r="B37" s="377"/>
      <c r="C37" s="374"/>
      <c r="D37" s="374"/>
      <c r="E37" s="374"/>
      <c r="F37" s="38"/>
      <c r="G37" s="377" t="str">
        <f>Dnevnik!$O$1</f>
        <v>Tehnicko obrazovanje</v>
      </c>
      <c r="H37" s="377"/>
      <c r="I37" s="377"/>
      <c r="J37" s="377"/>
      <c r="K37" s="25"/>
    </row>
    <row r="38" spans="1:11" ht="15.75">
      <c r="A38" s="377" t="str">
        <f>Dnevnik!$J$1</f>
        <v>Geografija</v>
      </c>
      <c r="B38" s="377"/>
      <c r="C38" s="374"/>
      <c r="D38" s="374"/>
      <c r="E38" s="374"/>
      <c r="F38" s="38"/>
      <c r="G38" s="377" t="str">
        <f>Dnevnik!$P$1</f>
        <v>Fizicko vaspitanje</v>
      </c>
      <c r="H38" s="377"/>
      <c r="I38" s="377"/>
      <c r="J38" s="377"/>
      <c r="K38" s="25"/>
    </row>
    <row r="39" spans="1:11" s="7" customFormat="1" ht="16.5" thickBot="1">
      <c r="A39" s="39"/>
      <c r="B39" s="39"/>
      <c r="C39" s="32"/>
      <c r="D39" s="39"/>
      <c r="E39" s="39"/>
      <c r="F39" s="39"/>
      <c r="G39" s="39"/>
      <c r="H39" s="39"/>
      <c r="I39" s="39"/>
      <c r="J39" s="39"/>
      <c r="K39" s="33"/>
    </row>
    <row r="40" spans="1:11" s="7" customFormat="1" ht="16.5" thickTop="1">
      <c r="A40" s="34"/>
      <c r="B40" s="34"/>
      <c r="C40" s="35"/>
      <c r="D40" s="34"/>
      <c r="E40" s="34"/>
      <c r="F40" s="34"/>
      <c r="G40" s="34"/>
      <c r="H40" s="34"/>
      <c r="I40" s="34"/>
      <c r="J40" s="34"/>
      <c r="K40" s="36"/>
    </row>
    <row r="41" spans="5:8" ht="18" customHeight="1">
      <c r="E41" s="371"/>
      <c r="F41" s="371"/>
      <c r="G41" s="371"/>
      <c r="H41" s="371"/>
    </row>
    <row r="42" spans="1:11" s="4" customFormat="1" ht="16.5" thickBot="1">
      <c r="A42" s="22" t="s">
        <v>56</v>
      </c>
      <c r="B42" s="23"/>
      <c r="C42" s="20"/>
      <c r="D42" s="19"/>
      <c r="E42" s="19"/>
      <c r="F42" s="19"/>
      <c r="G42" s="19"/>
      <c r="H42" s="19"/>
      <c r="I42" s="19"/>
      <c r="J42" s="19"/>
      <c r="K42" s="21"/>
    </row>
    <row r="43" spans="1:11" s="3" customFormat="1" ht="17.25" thickTop="1">
      <c r="A43" s="24" t="s">
        <v>58</v>
      </c>
      <c r="B43" s="24"/>
      <c r="C43" s="368"/>
      <c r="D43" s="368"/>
      <c r="E43" s="368"/>
      <c r="F43" s="19"/>
      <c r="G43" s="19"/>
      <c r="H43" s="372" t="s">
        <v>60</v>
      </c>
      <c r="I43" s="372"/>
      <c r="J43" s="372"/>
      <c r="K43" s="146"/>
    </row>
    <row r="44" spans="1:11" s="3" customFormat="1" ht="17.25" thickBot="1">
      <c r="A44" s="24" t="s">
        <v>57</v>
      </c>
      <c r="B44" s="24"/>
      <c r="C44" s="368"/>
      <c r="D44" s="368"/>
      <c r="E44" s="368"/>
      <c r="F44" s="19"/>
      <c r="G44" s="19"/>
      <c r="H44" s="372" t="s">
        <v>59</v>
      </c>
      <c r="I44" s="372"/>
      <c r="J44" s="372"/>
      <c r="K44" s="147"/>
    </row>
    <row r="45" spans="1:11" s="3" customFormat="1" ht="16.5" thickTop="1">
      <c r="A45" s="26"/>
      <c r="B45" s="27" t="s">
        <v>74</v>
      </c>
      <c r="C45" s="368" t="str">
        <f>Dnevnik!$Q$6</f>
        <v> </v>
      </c>
      <c r="D45" s="368"/>
      <c r="E45" s="368"/>
      <c r="F45" s="19"/>
      <c r="G45" s="19"/>
      <c r="H45" s="19"/>
      <c r="I45" s="19"/>
      <c r="J45" s="19"/>
      <c r="K45" s="21"/>
    </row>
    <row r="46" spans="1:11" ht="15.75">
      <c r="A46" s="377" t="str">
        <f>Dnevnik!$E$1</f>
        <v>Srpski jezik </v>
      </c>
      <c r="B46" s="377"/>
      <c r="C46" s="368"/>
      <c r="D46" s="368"/>
      <c r="E46" s="368"/>
      <c r="F46" s="38"/>
      <c r="G46" s="377" t="str">
        <f>Dnevnik!$K$1</f>
        <v>Fizika</v>
      </c>
      <c r="H46" s="377"/>
      <c r="I46" s="377"/>
      <c r="J46" s="377"/>
      <c r="K46" s="25"/>
    </row>
    <row r="47" spans="1:11" ht="15.75">
      <c r="A47" s="377" t="str">
        <f>Dnevnik!$F$1</f>
        <v>Francuski jezik</v>
      </c>
      <c r="B47" s="377"/>
      <c r="C47" s="374"/>
      <c r="D47" s="374"/>
      <c r="E47" s="374"/>
      <c r="F47" s="38"/>
      <c r="G47" s="377" t="str">
        <f>Dnevnik!$L$1</f>
        <v>Matematika</v>
      </c>
      <c r="H47" s="377"/>
      <c r="I47" s="377"/>
      <c r="J47" s="377"/>
      <c r="K47" s="25"/>
    </row>
    <row r="48" spans="1:11" ht="15.75">
      <c r="A48" s="377" t="str">
        <f>Dnevnik!$G$1</f>
        <v>Likovna kultura</v>
      </c>
      <c r="B48" s="377"/>
      <c r="C48" s="374"/>
      <c r="D48" s="374"/>
      <c r="E48" s="374"/>
      <c r="F48" s="38"/>
      <c r="G48" s="377" t="str">
        <f>Dnevnik!$M$1</f>
        <v>Biologija</v>
      </c>
      <c r="H48" s="377"/>
      <c r="I48" s="377"/>
      <c r="J48" s="377"/>
      <c r="K48" s="25"/>
    </row>
    <row r="49" spans="1:11" ht="15.75">
      <c r="A49" s="377" t="str">
        <f>Dnevnik!$H$1</f>
        <v>Muzicka kultura</v>
      </c>
      <c r="B49" s="377"/>
      <c r="C49" s="374"/>
      <c r="D49" s="374"/>
      <c r="E49" s="374"/>
      <c r="F49" s="38"/>
      <c r="G49" s="377" t="str">
        <f>Dnevnik!$N$1</f>
        <v>Hemija</v>
      </c>
      <c r="H49" s="377"/>
      <c r="I49" s="377"/>
      <c r="J49" s="377"/>
      <c r="K49" s="25"/>
    </row>
    <row r="50" spans="1:11" ht="15.75">
      <c r="A50" s="377" t="str">
        <f>Dnevnik!$I$1</f>
        <v>Istorija</v>
      </c>
      <c r="B50" s="377"/>
      <c r="C50" s="374"/>
      <c r="D50" s="374"/>
      <c r="E50" s="374"/>
      <c r="F50" s="38"/>
      <c r="G50" s="377" t="str">
        <f>Dnevnik!$O$1</f>
        <v>Tehnicko obrazovanje</v>
      </c>
      <c r="H50" s="377"/>
      <c r="I50" s="377"/>
      <c r="J50" s="377"/>
      <c r="K50" s="25"/>
    </row>
    <row r="51" spans="1:11" ht="15.75">
      <c r="A51" s="377" t="str">
        <f>Dnevnik!$J$1</f>
        <v>Geografija</v>
      </c>
      <c r="B51" s="377"/>
      <c r="C51" s="374"/>
      <c r="D51" s="374"/>
      <c r="E51" s="374"/>
      <c r="F51" s="38"/>
      <c r="G51" s="377" t="str">
        <f>Dnevnik!$P$1</f>
        <v>Fizicko vaspitanje</v>
      </c>
      <c r="H51" s="377"/>
      <c r="I51" s="377"/>
      <c r="J51" s="377"/>
      <c r="K51" s="25"/>
    </row>
    <row r="52" spans="1:11" ht="17.25" thickBot="1">
      <c r="A52" s="40"/>
      <c r="B52" s="40"/>
      <c r="C52" s="41"/>
      <c r="D52" s="42"/>
      <c r="E52" s="42"/>
      <c r="F52" s="43"/>
      <c r="G52" s="40"/>
      <c r="H52" s="40"/>
      <c r="I52" s="40"/>
      <c r="J52" s="40"/>
      <c r="K52" s="41"/>
    </row>
    <row r="53" spans="1:11" ht="17.25" thickTop="1">
      <c r="A53" s="44"/>
      <c r="B53" s="44"/>
      <c r="C53" s="45"/>
      <c r="D53" s="46"/>
      <c r="E53" s="47"/>
      <c r="F53" s="48"/>
      <c r="G53" s="49"/>
      <c r="H53" s="49"/>
      <c r="I53" s="44"/>
      <c r="J53" s="44"/>
      <c r="K53" s="45"/>
    </row>
    <row r="54" spans="5:8" ht="18" customHeight="1">
      <c r="E54" s="371"/>
      <c r="F54" s="371"/>
      <c r="G54" s="371"/>
      <c r="H54" s="371"/>
    </row>
    <row r="55" spans="1:2" ht="16.5" thickBot="1">
      <c r="A55" s="22" t="s">
        <v>56</v>
      </c>
      <c r="B55" s="23"/>
    </row>
    <row r="56" spans="1:11" ht="17.25" thickTop="1">
      <c r="A56" s="24" t="s">
        <v>58</v>
      </c>
      <c r="B56" s="24"/>
      <c r="C56" s="368"/>
      <c r="D56" s="368"/>
      <c r="E56" s="368"/>
      <c r="H56" s="372" t="s">
        <v>60</v>
      </c>
      <c r="I56" s="372"/>
      <c r="J56" s="372"/>
      <c r="K56" s="146"/>
    </row>
    <row r="57" spans="1:11" ht="17.25" thickBot="1">
      <c r="A57" s="24" t="s">
        <v>57</v>
      </c>
      <c r="B57" s="24"/>
      <c r="C57" s="368"/>
      <c r="D57" s="368"/>
      <c r="E57" s="368"/>
      <c r="H57" s="372" t="s">
        <v>59</v>
      </c>
      <c r="I57" s="372"/>
      <c r="J57" s="372"/>
      <c r="K57" s="147"/>
    </row>
    <row r="58" spans="1:5" ht="16.5" thickTop="1">
      <c r="A58" s="26"/>
      <c r="B58" s="27" t="s">
        <v>74</v>
      </c>
      <c r="C58" s="368"/>
      <c r="D58" s="368"/>
      <c r="E58" s="368"/>
    </row>
    <row r="59" spans="1:11" ht="15.75">
      <c r="A59" s="377" t="str">
        <f>Dnevnik!$E$1</f>
        <v>Srpski jezik </v>
      </c>
      <c r="B59" s="377"/>
      <c r="C59" s="368"/>
      <c r="D59" s="368"/>
      <c r="E59" s="368"/>
      <c r="F59" s="38"/>
      <c r="G59" s="377" t="str">
        <f>Dnevnik!$K$1</f>
        <v>Fizika</v>
      </c>
      <c r="H59" s="377"/>
      <c r="I59" s="377"/>
      <c r="J59" s="377"/>
      <c r="K59" s="25"/>
    </row>
    <row r="60" spans="1:15" ht="15.75">
      <c r="A60" s="377" t="str">
        <f>Dnevnik!$F$1</f>
        <v>Francuski jezik</v>
      </c>
      <c r="B60" s="377"/>
      <c r="C60" s="374"/>
      <c r="D60" s="374"/>
      <c r="E60" s="374"/>
      <c r="F60" s="38"/>
      <c r="G60" s="377" t="str">
        <f>Dnevnik!$L$1</f>
        <v>Matematika</v>
      </c>
      <c r="H60" s="377"/>
      <c r="I60" s="377"/>
      <c r="J60" s="377"/>
      <c r="K60" s="25"/>
      <c r="M60" s="62"/>
      <c r="O60" s="5"/>
    </row>
    <row r="61" spans="1:11" ht="15.75">
      <c r="A61" s="377" t="str">
        <f>Dnevnik!$G$1</f>
        <v>Likovna kultura</v>
      </c>
      <c r="B61" s="377"/>
      <c r="C61" s="374"/>
      <c r="D61" s="374"/>
      <c r="E61" s="374"/>
      <c r="F61" s="38"/>
      <c r="G61" s="377" t="str">
        <f>Dnevnik!$M$1</f>
        <v>Biologija</v>
      </c>
      <c r="H61" s="377"/>
      <c r="I61" s="377"/>
      <c r="J61" s="377"/>
      <c r="K61" s="25"/>
    </row>
    <row r="62" spans="1:11" ht="15.75">
      <c r="A62" s="377" t="str">
        <f>Dnevnik!$H$1</f>
        <v>Muzicka kultura</v>
      </c>
      <c r="B62" s="377"/>
      <c r="C62" s="374"/>
      <c r="D62" s="374"/>
      <c r="E62" s="374"/>
      <c r="F62" s="38"/>
      <c r="G62" s="377" t="str">
        <f>Dnevnik!$N$1</f>
        <v>Hemija</v>
      </c>
      <c r="H62" s="377"/>
      <c r="I62" s="377"/>
      <c r="J62" s="377"/>
      <c r="K62" s="25"/>
    </row>
    <row r="63" spans="1:11" ht="15.75">
      <c r="A63" s="377" t="str">
        <f>Dnevnik!$I$1</f>
        <v>Istorija</v>
      </c>
      <c r="B63" s="377"/>
      <c r="C63" s="374"/>
      <c r="D63" s="374"/>
      <c r="E63" s="374"/>
      <c r="F63" s="38"/>
      <c r="G63" s="377" t="str">
        <f>Dnevnik!$O$1</f>
        <v>Tehnicko obrazovanje</v>
      </c>
      <c r="H63" s="377"/>
      <c r="I63" s="377"/>
      <c r="J63" s="377"/>
      <c r="K63" s="25"/>
    </row>
    <row r="64" spans="1:11" ht="15.75">
      <c r="A64" s="377" t="str">
        <f>Dnevnik!$J$1</f>
        <v>Geografija</v>
      </c>
      <c r="B64" s="377"/>
      <c r="C64" s="374"/>
      <c r="D64" s="374"/>
      <c r="E64" s="374"/>
      <c r="F64" s="38"/>
      <c r="G64" s="377" t="str">
        <f>Dnevnik!$P$1</f>
        <v>Fizicko vaspitanje</v>
      </c>
      <c r="H64" s="377"/>
      <c r="I64" s="377"/>
      <c r="J64" s="377"/>
      <c r="K64" s="25"/>
    </row>
    <row r="65" spans="1:11" ht="16.5" thickBot="1">
      <c r="A65" s="39"/>
      <c r="B65" s="39"/>
      <c r="C65" s="32"/>
      <c r="D65" s="39"/>
      <c r="E65" s="39"/>
      <c r="F65" s="39"/>
      <c r="G65" s="39"/>
      <c r="H65" s="39"/>
      <c r="I65" s="39"/>
      <c r="J65" s="39"/>
      <c r="K65" s="33"/>
    </row>
    <row r="66" spans="1:11" ht="16.5" thickTop="1">
      <c r="A66" s="34"/>
      <c r="B66" s="34"/>
      <c r="C66" s="35"/>
      <c r="D66" s="34"/>
      <c r="E66" s="34"/>
      <c r="F66" s="34"/>
      <c r="G66" s="34"/>
      <c r="H66" s="34"/>
      <c r="I66" s="34"/>
      <c r="J66" s="34"/>
      <c r="K66" s="36"/>
    </row>
    <row r="67" spans="5:8" ht="18" customHeight="1">
      <c r="E67" s="371"/>
      <c r="F67" s="371"/>
      <c r="G67" s="371"/>
      <c r="H67" s="371"/>
    </row>
    <row r="68" spans="1:2" ht="16.5" thickBot="1">
      <c r="A68" s="22" t="s">
        <v>56</v>
      </c>
      <c r="B68" s="23"/>
    </row>
    <row r="69" spans="1:12" ht="17.25" thickTop="1">
      <c r="A69" s="24" t="s">
        <v>58</v>
      </c>
      <c r="B69" s="24"/>
      <c r="C69" s="368"/>
      <c r="D69" s="368"/>
      <c r="E69" s="368"/>
      <c r="H69" s="372" t="s">
        <v>60</v>
      </c>
      <c r="I69" s="372"/>
      <c r="J69" s="372"/>
      <c r="K69" s="146"/>
      <c r="L69"/>
    </row>
    <row r="70" spans="1:11" ht="17.25" thickBot="1">
      <c r="A70" s="24" t="s">
        <v>57</v>
      </c>
      <c r="B70" s="24"/>
      <c r="C70" s="368"/>
      <c r="D70" s="368"/>
      <c r="E70" s="368"/>
      <c r="H70" s="372" t="s">
        <v>59</v>
      </c>
      <c r="I70" s="372"/>
      <c r="J70" s="372"/>
      <c r="K70" s="147"/>
    </row>
    <row r="71" spans="1:5" ht="16.5" thickTop="1">
      <c r="A71" s="26"/>
      <c r="B71" s="27" t="s">
        <v>74</v>
      </c>
      <c r="C71" s="368"/>
      <c r="D71" s="368"/>
      <c r="E71" s="368"/>
    </row>
    <row r="72" spans="1:11" ht="15.75">
      <c r="A72" s="377" t="str">
        <f>Dnevnik!$E$1</f>
        <v>Srpski jezik </v>
      </c>
      <c r="B72" s="377"/>
      <c r="C72" s="368"/>
      <c r="D72" s="368"/>
      <c r="E72" s="368"/>
      <c r="F72" s="38"/>
      <c r="G72" s="377" t="str">
        <f>Dnevnik!$K$1</f>
        <v>Fizika</v>
      </c>
      <c r="H72" s="377"/>
      <c r="I72" s="377"/>
      <c r="J72" s="377"/>
      <c r="K72" s="25"/>
    </row>
    <row r="73" spans="1:11" ht="15.75">
      <c r="A73" s="377" t="str">
        <f>Dnevnik!$F$1</f>
        <v>Francuski jezik</v>
      </c>
      <c r="B73" s="377"/>
      <c r="C73" s="374"/>
      <c r="D73" s="374"/>
      <c r="E73" s="374"/>
      <c r="F73" s="38"/>
      <c r="G73" s="377" t="str">
        <f>Dnevnik!$L$1</f>
        <v>Matematika</v>
      </c>
      <c r="H73" s="377"/>
      <c r="I73" s="377"/>
      <c r="J73" s="377"/>
      <c r="K73" s="25"/>
    </row>
    <row r="74" spans="1:11" ht="15.75">
      <c r="A74" s="377" t="str">
        <f>Dnevnik!$G$1</f>
        <v>Likovna kultura</v>
      </c>
      <c r="B74" s="377"/>
      <c r="C74" s="374"/>
      <c r="D74" s="374"/>
      <c r="E74" s="374"/>
      <c r="F74" s="38"/>
      <c r="G74" s="377" t="str">
        <f>Dnevnik!$M$1</f>
        <v>Biologija</v>
      </c>
      <c r="H74" s="377"/>
      <c r="I74" s="377"/>
      <c r="J74" s="377"/>
      <c r="K74" s="25"/>
    </row>
    <row r="75" spans="1:11" ht="15.75">
      <c r="A75" s="377" t="str">
        <f>Dnevnik!$H$1</f>
        <v>Muzicka kultura</v>
      </c>
      <c r="B75" s="377"/>
      <c r="C75" s="374"/>
      <c r="D75" s="374"/>
      <c r="E75" s="374"/>
      <c r="F75" s="38"/>
      <c r="G75" s="377" t="str">
        <f>Dnevnik!$N$1</f>
        <v>Hemija</v>
      </c>
      <c r="H75" s="377"/>
      <c r="I75" s="377"/>
      <c r="J75" s="377"/>
      <c r="K75" s="25"/>
    </row>
    <row r="76" spans="1:11" ht="15.75">
      <c r="A76" s="377" t="str">
        <f>Dnevnik!$I$1</f>
        <v>Istorija</v>
      </c>
      <c r="B76" s="377"/>
      <c r="C76" s="374"/>
      <c r="D76" s="374"/>
      <c r="E76" s="374"/>
      <c r="F76" s="38"/>
      <c r="G76" s="377" t="str">
        <f>Dnevnik!$O$1</f>
        <v>Tehnicko obrazovanje</v>
      </c>
      <c r="H76" s="377"/>
      <c r="I76" s="377"/>
      <c r="J76" s="377"/>
      <c r="K76" s="25"/>
    </row>
    <row r="77" spans="1:11" ht="15.75">
      <c r="A77" s="377" t="str">
        <f>Dnevnik!$J$1</f>
        <v>Geografija</v>
      </c>
      <c r="B77" s="377"/>
      <c r="C77" s="374"/>
      <c r="D77" s="374"/>
      <c r="E77" s="374"/>
      <c r="F77" s="38"/>
      <c r="G77" s="377" t="str">
        <f>Dnevnik!$P$1</f>
        <v>Fizicko vaspitanje</v>
      </c>
      <c r="H77" s="377"/>
      <c r="I77" s="377"/>
      <c r="J77" s="377"/>
      <c r="K77" s="25"/>
    </row>
    <row r="78" spans="1:11" ht="16.5" thickBot="1">
      <c r="A78" s="39"/>
      <c r="B78" s="39"/>
      <c r="C78" s="32"/>
      <c r="D78" s="39"/>
      <c r="E78" s="39"/>
      <c r="F78" s="39"/>
      <c r="G78" s="39"/>
      <c r="H78" s="39"/>
      <c r="I78" s="39"/>
      <c r="J78" s="39"/>
      <c r="K78" s="33"/>
    </row>
    <row r="79" spans="1:11" ht="16.5" thickTop="1">
      <c r="A79" s="34"/>
      <c r="B79" s="34"/>
      <c r="C79" s="35"/>
      <c r="D79" s="34"/>
      <c r="E79" s="34"/>
      <c r="F79" s="34"/>
      <c r="G79" s="34"/>
      <c r="H79" s="34"/>
      <c r="I79" s="34"/>
      <c r="J79" s="34"/>
      <c r="K79" s="36"/>
    </row>
    <row r="80" spans="5:8" ht="18" customHeight="1">
      <c r="E80" s="371"/>
      <c r="F80" s="371"/>
      <c r="G80" s="371"/>
      <c r="H80" s="371"/>
    </row>
    <row r="81" spans="1:2" ht="16.5" thickBot="1">
      <c r="A81" s="22" t="s">
        <v>56</v>
      </c>
      <c r="B81" s="23"/>
    </row>
    <row r="82" spans="1:11" ht="17.25" thickTop="1">
      <c r="A82" s="24" t="s">
        <v>58</v>
      </c>
      <c r="B82" s="24"/>
      <c r="C82" s="368"/>
      <c r="D82" s="368"/>
      <c r="E82" s="368"/>
      <c r="H82" s="372" t="s">
        <v>60</v>
      </c>
      <c r="I82" s="372"/>
      <c r="J82" s="372"/>
      <c r="K82" s="146"/>
    </row>
    <row r="83" spans="1:11" ht="17.25" thickBot="1">
      <c r="A83" s="24" t="s">
        <v>57</v>
      </c>
      <c r="B83" s="24"/>
      <c r="C83" s="368"/>
      <c r="D83" s="368"/>
      <c r="E83" s="368"/>
      <c r="H83" s="372" t="s">
        <v>59</v>
      </c>
      <c r="I83" s="372"/>
      <c r="J83" s="372"/>
      <c r="K83" s="147"/>
    </row>
    <row r="84" spans="1:5" ht="16.5" thickTop="1">
      <c r="A84" s="26"/>
      <c r="B84" s="27" t="s">
        <v>74</v>
      </c>
      <c r="C84" s="368"/>
      <c r="D84" s="368"/>
      <c r="E84" s="368"/>
    </row>
    <row r="85" spans="1:11" ht="15.75">
      <c r="A85" s="377" t="str">
        <f>Dnevnik!$E$1</f>
        <v>Srpski jezik </v>
      </c>
      <c r="B85" s="377"/>
      <c r="C85" s="368"/>
      <c r="D85" s="368"/>
      <c r="E85" s="368"/>
      <c r="F85" s="38"/>
      <c r="G85" s="377" t="str">
        <f>Dnevnik!$K$1</f>
        <v>Fizika</v>
      </c>
      <c r="H85" s="377"/>
      <c r="I85" s="377"/>
      <c r="J85" s="377"/>
      <c r="K85" s="25"/>
    </row>
    <row r="86" spans="1:11" ht="15.75">
      <c r="A86" s="377" t="str">
        <f>Dnevnik!$F$1</f>
        <v>Francuski jezik</v>
      </c>
      <c r="B86" s="377"/>
      <c r="C86" s="374"/>
      <c r="D86" s="374"/>
      <c r="E86" s="374"/>
      <c r="F86" s="38"/>
      <c r="G86" s="377" t="str">
        <f>Dnevnik!$L$1</f>
        <v>Matematika</v>
      </c>
      <c r="H86" s="377"/>
      <c r="I86" s="377"/>
      <c r="J86" s="377"/>
      <c r="K86" s="25"/>
    </row>
    <row r="87" spans="1:11" ht="15.75">
      <c r="A87" s="377" t="str">
        <f>Dnevnik!$G$1</f>
        <v>Likovna kultura</v>
      </c>
      <c r="B87" s="377"/>
      <c r="C87" s="374"/>
      <c r="D87" s="374"/>
      <c r="E87" s="374"/>
      <c r="F87" s="38"/>
      <c r="G87" s="377" t="str">
        <f>Dnevnik!$M$1</f>
        <v>Biologija</v>
      </c>
      <c r="H87" s="377"/>
      <c r="I87" s="377"/>
      <c r="J87" s="377"/>
      <c r="K87" s="25"/>
    </row>
    <row r="88" spans="1:11" ht="15.75">
      <c r="A88" s="377" t="str">
        <f>Dnevnik!$H$1</f>
        <v>Muzicka kultura</v>
      </c>
      <c r="B88" s="377"/>
      <c r="C88" s="374"/>
      <c r="D88" s="374"/>
      <c r="E88" s="374"/>
      <c r="F88" s="38"/>
      <c r="G88" s="377" t="str">
        <f>Dnevnik!$N$1</f>
        <v>Hemija</v>
      </c>
      <c r="H88" s="377"/>
      <c r="I88" s="377"/>
      <c r="J88" s="377"/>
      <c r="K88" s="25"/>
    </row>
    <row r="89" spans="1:11" ht="15.75">
      <c r="A89" s="377" t="str">
        <f>Dnevnik!$I$1</f>
        <v>Istorija</v>
      </c>
      <c r="B89" s="377"/>
      <c r="C89" s="374"/>
      <c r="D89" s="374"/>
      <c r="E89" s="374"/>
      <c r="F89" s="38"/>
      <c r="G89" s="377" t="str">
        <f>Dnevnik!$O$1</f>
        <v>Tehnicko obrazovanje</v>
      </c>
      <c r="H89" s="377"/>
      <c r="I89" s="377"/>
      <c r="J89" s="377"/>
      <c r="K89" s="25"/>
    </row>
    <row r="90" spans="1:11" ht="15.75">
      <c r="A90" s="377" t="str">
        <f>Dnevnik!$J$1</f>
        <v>Geografija</v>
      </c>
      <c r="B90" s="377"/>
      <c r="C90" s="374"/>
      <c r="D90" s="374"/>
      <c r="E90" s="374"/>
      <c r="F90" s="38"/>
      <c r="G90" s="377" t="str">
        <f>Dnevnik!$P$1</f>
        <v>Fizicko vaspitanje</v>
      </c>
      <c r="H90" s="377"/>
      <c r="I90" s="377"/>
      <c r="J90" s="377"/>
      <c r="K90" s="25"/>
    </row>
    <row r="91" spans="1:11" ht="16.5" thickBot="1">
      <c r="A91" s="39"/>
      <c r="B91" s="39"/>
      <c r="C91" s="32"/>
      <c r="D91" s="39"/>
      <c r="E91" s="39"/>
      <c r="F91" s="39"/>
      <c r="G91" s="39"/>
      <c r="H91" s="39"/>
      <c r="I91" s="39"/>
      <c r="J91" s="39"/>
      <c r="K91" s="33"/>
    </row>
    <row r="92" spans="1:11" ht="16.5" thickTop="1">
      <c r="A92" s="34"/>
      <c r="B92" s="34"/>
      <c r="C92" s="35"/>
      <c r="D92" s="34"/>
      <c r="E92" s="34"/>
      <c r="F92" s="34"/>
      <c r="G92" s="34"/>
      <c r="H92" s="34"/>
      <c r="I92" s="34"/>
      <c r="J92" s="34"/>
      <c r="K92" s="36"/>
    </row>
    <row r="93" spans="5:8" ht="18" customHeight="1">
      <c r="E93" s="371"/>
      <c r="F93" s="371"/>
      <c r="G93" s="371"/>
      <c r="H93" s="371"/>
    </row>
    <row r="94" spans="1:2" ht="16.5" thickBot="1">
      <c r="A94" s="22" t="s">
        <v>56</v>
      </c>
      <c r="B94" s="23"/>
    </row>
    <row r="95" spans="1:11" ht="17.25" thickTop="1">
      <c r="A95" s="24" t="s">
        <v>58</v>
      </c>
      <c r="B95" s="24"/>
      <c r="C95" s="368"/>
      <c r="D95" s="368"/>
      <c r="E95" s="368"/>
      <c r="H95" s="372" t="s">
        <v>60</v>
      </c>
      <c r="I95" s="372"/>
      <c r="J95" s="372"/>
      <c r="K95" s="146"/>
    </row>
    <row r="96" spans="1:11" ht="17.25" thickBot="1">
      <c r="A96" s="24" t="s">
        <v>57</v>
      </c>
      <c r="B96" s="24"/>
      <c r="C96" s="368"/>
      <c r="D96" s="368"/>
      <c r="E96" s="368"/>
      <c r="H96" s="372" t="s">
        <v>59</v>
      </c>
      <c r="I96" s="372"/>
      <c r="J96" s="372"/>
      <c r="K96" s="147"/>
    </row>
    <row r="97" spans="1:5" ht="16.5" thickTop="1">
      <c r="A97" s="26"/>
      <c r="B97" s="27" t="s">
        <v>74</v>
      </c>
      <c r="C97" s="368"/>
      <c r="D97" s="368"/>
      <c r="E97" s="368"/>
    </row>
    <row r="98" spans="1:11" ht="15.75">
      <c r="A98" s="377" t="str">
        <f>Dnevnik!$E$1</f>
        <v>Srpski jezik </v>
      </c>
      <c r="B98" s="377"/>
      <c r="C98" s="368"/>
      <c r="D98" s="368"/>
      <c r="E98" s="368"/>
      <c r="F98" s="38"/>
      <c r="G98" s="377" t="str">
        <f>Dnevnik!$K$1</f>
        <v>Fizika</v>
      </c>
      <c r="H98" s="377"/>
      <c r="I98" s="377"/>
      <c r="J98" s="377"/>
      <c r="K98" s="25"/>
    </row>
    <row r="99" spans="1:11" ht="15.75">
      <c r="A99" s="377" t="str">
        <f>Dnevnik!$F$1</f>
        <v>Francuski jezik</v>
      </c>
      <c r="B99" s="377"/>
      <c r="C99" s="374"/>
      <c r="D99" s="374"/>
      <c r="E99" s="374"/>
      <c r="F99" s="38"/>
      <c r="G99" s="377" t="str">
        <f>Dnevnik!$L$1</f>
        <v>Matematika</v>
      </c>
      <c r="H99" s="377"/>
      <c r="I99" s="377"/>
      <c r="J99" s="377"/>
      <c r="K99" s="25"/>
    </row>
    <row r="100" spans="1:11" ht="15.75">
      <c r="A100" s="377" t="str">
        <f>Dnevnik!$G$1</f>
        <v>Likovna kultura</v>
      </c>
      <c r="B100" s="377"/>
      <c r="C100" s="374"/>
      <c r="D100" s="374"/>
      <c r="E100" s="374"/>
      <c r="F100" s="38"/>
      <c r="G100" s="377" t="str">
        <f>Dnevnik!$M$1</f>
        <v>Biologija</v>
      </c>
      <c r="H100" s="377"/>
      <c r="I100" s="377"/>
      <c r="J100" s="377"/>
      <c r="K100" s="25"/>
    </row>
    <row r="101" spans="1:11" ht="15.75">
      <c r="A101" s="377" t="str">
        <f>Dnevnik!$H$1</f>
        <v>Muzicka kultura</v>
      </c>
      <c r="B101" s="377"/>
      <c r="C101" s="374"/>
      <c r="D101" s="374"/>
      <c r="E101" s="374"/>
      <c r="F101" s="38"/>
      <c r="G101" s="377" t="str">
        <f>Dnevnik!$N$1</f>
        <v>Hemija</v>
      </c>
      <c r="H101" s="377"/>
      <c r="I101" s="377"/>
      <c r="J101" s="377"/>
      <c r="K101" s="25"/>
    </row>
    <row r="102" spans="1:11" ht="15.75">
      <c r="A102" s="377" t="str">
        <f>Dnevnik!$I$1</f>
        <v>Istorija</v>
      </c>
      <c r="B102" s="377"/>
      <c r="C102" s="374"/>
      <c r="D102" s="374"/>
      <c r="E102" s="374"/>
      <c r="F102" s="38"/>
      <c r="G102" s="377" t="str">
        <f>Dnevnik!$O$1</f>
        <v>Tehnicko obrazovanje</v>
      </c>
      <c r="H102" s="377"/>
      <c r="I102" s="377"/>
      <c r="J102" s="377"/>
      <c r="K102" s="25"/>
    </row>
    <row r="103" spans="1:11" ht="16.5" thickBot="1">
      <c r="A103" s="379" t="str">
        <f>Dnevnik!$J$1</f>
        <v>Geografija</v>
      </c>
      <c r="B103" s="379"/>
      <c r="C103" s="380"/>
      <c r="D103" s="380"/>
      <c r="E103" s="380"/>
      <c r="F103" s="43"/>
      <c r="G103" s="379" t="str">
        <f>Dnevnik!$P$1</f>
        <v>Fizicko vaspitanje</v>
      </c>
      <c r="H103" s="379"/>
      <c r="I103" s="379"/>
      <c r="J103" s="379"/>
      <c r="K103" s="41"/>
    </row>
    <row r="104" spans="1:11" ht="16.5" thickTop="1">
      <c r="A104" s="29"/>
      <c r="B104" s="29"/>
      <c r="C104" s="45"/>
      <c r="D104" s="45"/>
      <c r="E104" s="45"/>
      <c r="F104" s="38"/>
      <c r="G104" s="29"/>
      <c r="H104" s="29"/>
      <c r="I104" s="29"/>
      <c r="J104" s="29"/>
      <c r="K104" s="45"/>
    </row>
    <row r="105" spans="5:8" ht="18" customHeight="1">
      <c r="E105" s="371"/>
      <c r="F105" s="371"/>
      <c r="G105" s="371"/>
      <c r="H105" s="371"/>
    </row>
    <row r="106" spans="1:2" ht="16.5" thickBot="1">
      <c r="A106" s="22" t="s">
        <v>56</v>
      </c>
      <c r="B106" s="23"/>
    </row>
    <row r="107" spans="1:11" ht="17.25" thickTop="1">
      <c r="A107" s="24" t="s">
        <v>58</v>
      </c>
      <c r="B107" s="24"/>
      <c r="C107" s="368"/>
      <c r="D107" s="368"/>
      <c r="E107" s="368"/>
      <c r="H107" s="372" t="s">
        <v>60</v>
      </c>
      <c r="I107" s="372"/>
      <c r="J107" s="372"/>
      <c r="K107" s="146"/>
    </row>
    <row r="108" spans="1:11" ht="17.25" thickBot="1">
      <c r="A108" s="24" t="s">
        <v>57</v>
      </c>
      <c r="B108" s="24"/>
      <c r="C108" s="374"/>
      <c r="D108" s="374"/>
      <c r="E108" s="374"/>
      <c r="H108" s="372" t="s">
        <v>59</v>
      </c>
      <c r="I108" s="372"/>
      <c r="J108" s="372"/>
      <c r="K108" s="147"/>
    </row>
    <row r="109" spans="1:5" ht="16.5" thickTop="1">
      <c r="A109" s="26"/>
      <c r="B109" s="27" t="s">
        <v>74</v>
      </c>
      <c r="C109" s="368"/>
      <c r="D109" s="368"/>
      <c r="E109" s="368"/>
    </row>
    <row r="110" spans="1:11" ht="15.75">
      <c r="A110" s="377" t="str">
        <f>Dnevnik!$E$1</f>
        <v>Srpski jezik </v>
      </c>
      <c r="B110" s="377"/>
      <c r="C110" s="374"/>
      <c r="D110" s="374"/>
      <c r="E110" s="374"/>
      <c r="F110" s="38"/>
      <c r="G110" s="377" t="str">
        <f>Dnevnik!$K$1</f>
        <v>Fizika</v>
      </c>
      <c r="H110" s="377"/>
      <c r="I110" s="377"/>
      <c r="J110" s="377"/>
      <c r="K110" s="25"/>
    </row>
    <row r="111" spans="1:11" ht="15.75">
      <c r="A111" s="377" t="str">
        <f>Dnevnik!$F$1</f>
        <v>Francuski jezik</v>
      </c>
      <c r="B111" s="377"/>
      <c r="C111" s="374"/>
      <c r="D111" s="374"/>
      <c r="E111" s="374"/>
      <c r="F111" s="38"/>
      <c r="G111" s="377" t="str">
        <f>Dnevnik!$L$1</f>
        <v>Matematika</v>
      </c>
      <c r="H111" s="377"/>
      <c r="I111" s="377"/>
      <c r="J111" s="377"/>
      <c r="K111" s="25"/>
    </row>
    <row r="112" spans="1:11" ht="15.75">
      <c r="A112" s="377" t="str">
        <f>Dnevnik!$G$1</f>
        <v>Likovna kultura</v>
      </c>
      <c r="B112" s="377"/>
      <c r="C112" s="374"/>
      <c r="D112" s="374"/>
      <c r="E112" s="374"/>
      <c r="F112" s="38"/>
      <c r="G112" s="377" t="str">
        <f>Dnevnik!$M$1</f>
        <v>Biologija</v>
      </c>
      <c r="H112" s="377"/>
      <c r="I112" s="377"/>
      <c r="J112" s="377"/>
      <c r="K112" s="25"/>
    </row>
    <row r="113" spans="1:11" ht="15.75">
      <c r="A113" s="377" t="str">
        <f>Dnevnik!$H$1</f>
        <v>Muzicka kultura</v>
      </c>
      <c r="B113" s="377"/>
      <c r="C113" s="374"/>
      <c r="D113" s="374"/>
      <c r="E113" s="374"/>
      <c r="F113" s="38"/>
      <c r="G113" s="377" t="str">
        <f>Dnevnik!$N$1</f>
        <v>Hemija</v>
      </c>
      <c r="H113" s="377"/>
      <c r="I113" s="377"/>
      <c r="J113" s="377"/>
      <c r="K113" s="25"/>
    </row>
    <row r="114" spans="1:11" ht="15.75">
      <c r="A114" s="377" t="str">
        <f>Dnevnik!$I$1</f>
        <v>Istorija</v>
      </c>
      <c r="B114" s="377"/>
      <c r="C114" s="374"/>
      <c r="D114" s="374"/>
      <c r="E114" s="374"/>
      <c r="F114" s="38"/>
      <c r="G114" s="377" t="str">
        <f>Dnevnik!$O$1</f>
        <v>Tehnicko obrazovanje</v>
      </c>
      <c r="H114" s="377"/>
      <c r="I114" s="377"/>
      <c r="J114" s="377"/>
      <c r="K114" s="25"/>
    </row>
    <row r="115" spans="1:11" ht="15.75">
      <c r="A115" s="377" t="str">
        <f>Dnevnik!$J$1</f>
        <v>Geografija</v>
      </c>
      <c r="B115" s="377"/>
      <c r="C115" s="374"/>
      <c r="D115" s="374"/>
      <c r="E115" s="374"/>
      <c r="F115" s="38"/>
      <c r="G115" s="377" t="str">
        <f>Dnevnik!$P$1</f>
        <v>Fizicko vaspitanje</v>
      </c>
      <c r="H115" s="377"/>
      <c r="I115" s="377"/>
      <c r="J115" s="377"/>
      <c r="K115" s="25"/>
    </row>
    <row r="116" spans="1:11" ht="16.5" thickBot="1">
      <c r="A116" s="43"/>
      <c r="B116" s="43"/>
      <c r="C116" s="32"/>
      <c r="D116" s="43"/>
      <c r="E116" s="43"/>
      <c r="F116" s="43"/>
      <c r="G116" s="43"/>
      <c r="H116" s="43"/>
      <c r="I116" s="43"/>
      <c r="J116" s="43"/>
      <c r="K116" s="33"/>
    </row>
    <row r="117" spans="1:11" s="7" customFormat="1" ht="16.5" thickTop="1">
      <c r="A117" s="34"/>
      <c r="B117" s="34"/>
      <c r="C117" s="35"/>
      <c r="D117" s="34"/>
      <c r="E117" s="34"/>
      <c r="F117" s="34"/>
      <c r="G117" s="34"/>
      <c r="H117" s="34"/>
      <c r="I117" s="34"/>
      <c r="J117" s="34"/>
      <c r="K117" s="36"/>
    </row>
    <row r="118" spans="5:8" ht="18" customHeight="1">
      <c r="E118" s="371"/>
      <c r="F118" s="371"/>
      <c r="G118" s="371"/>
      <c r="H118" s="371"/>
    </row>
    <row r="119" spans="1:2" ht="16.5" thickBot="1">
      <c r="A119" s="22" t="s">
        <v>56</v>
      </c>
      <c r="B119" s="23"/>
    </row>
    <row r="120" spans="1:11" ht="17.25" thickTop="1">
      <c r="A120" s="24" t="s">
        <v>58</v>
      </c>
      <c r="B120" s="24"/>
      <c r="C120" s="368"/>
      <c r="D120" s="368"/>
      <c r="E120" s="368"/>
      <c r="H120" s="372" t="s">
        <v>60</v>
      </c>
      <c r="I120" s="372"/>
      <c r="J120" s="372"/>
      <c r="K120" s="146"/>
    </row>
    <row r="121" spans="1:11" ht="17.25" thickBot="1">
      <c r="A121" s="24" t="s">
        <v>57</v>
      </c>
      <c r="B121" s="24"/>
      <c r="C121" s="374"/>
      <c r="D121" s="374"/>
      <c r="E121" s="374"/>
      <c r="H121" s="372" t="s">
        <v>59</v>
      </c>
      <c r="I121" s="372"/>
      <c r="J121" s="372"/>
      <c r="K121" s="147"/>
    </row>
    <row r="122" spans="1:11" ht="16.5" thickTop="1">
      <c r="A122" s="26"/>
      <c r="B122" s="27" t="s">
        <v>74</v>
      </c>
      <c r="C122" s="368"/>
      <c r="D122" s="368"/>
      <c r="E122" s="368"/>
      <c r="J122" s="38"/>
      <c r="K122" s="36"/>
    </row>
    <row r="123" spans="1:11" ht="15.75">
      <c r="A123" s="377" t="str">
        <f>Dnevnik!$E$1</f>
        <v>Srpski jezik </v>
      </c>
      <c r="B123" s="377"/>
      <c r="C123" s="374"/>
      <c r="D123" s="374"/>
      <c r="E123" s="374"/>
      <c r="F123" s="38"/>
      <c r="G123" s="377" t="str">
        <f>Dnevnik!$K$1</f>
        <v>Fizika</v>
      </c>
      <c r="H123" s="377"/>
      <c r="I123" s="377"/>
      <c r="J123" s="377"/>
      <c r="K123" s="25"/>
    </row>
    <row r="124" spans="1:11" ht="15.75">
      <c r="A124" s="377" t="str">
        <f>Dnevnik!$F$1</f>
        <v>Francuski jezik</v>
      </c>
      <c r="B124" s="377"/>
      <c r="C124" s="374"/>
      <c r="D124" s="374"/>
      <c r="E124" s="374"/>
      <c r="F124" s="38"/>
      <c r="G124" s="377" t="str">
        <f>Dnevnik!$L$1</f>
        <v>Matematika</v>
      </c>
      <c r="H124" s="377"/>
      <c r="I124" s="377"/>
      <c r="J124" s="377"/>
      <c r="K124" s="25"/>
    </row>
    <row r="125" spans="1:11" ht="15.75">
      <c r="A125" s="377" t="str">
        <f>Dnevnik!$G$1</f>
        <v>Likovna kultura</v>
      </c>
      <c r="B125" s="377"/>
      <c r="C125" s="374"/>
      <c r="D125" s="374"/>
      <c r="E125" s="374"/>
      <c r="F125" s="38"/>
      <c r="G125" s="377" t="str">
        <f>Dnevnik!$M$1</f>
        <v>Biologija</v>
      </c>
      <c r="H125" s="377"/>
      <c r="I125" s="377"/>
      <c r="J125" s="377"/>
      <c r="K125" s="25"/>
    </row>
    <row r="126" spans="1:11" ht="15.75">
      <c r="A126" s="377" t="str">
        <f>Dnevnik!$H$1</f>
        <v>Muzicka kultura</v>
      </c>
      <c r="B126" s="377"/>
      <c r="C126" s="374"/>
      <c r="D126" s="374"/>
      <c r="E126" s="374"/>
      <c r="F126" s="38"/>
      <c r="G126" s="377" t="str">
        <f>Dnevnik!$N$1</f>
        <v>Hemija</v>
      </c>
      <c r="H126" s="377"/>
      <c r="I126" s="377"/>
      <c r="J126" s="377"/>
      <c r="K126" s="25"/>
    </row>
    <row r="127" spans="1:11" ht="15.75">
      <c r="A127" s="377" t="str">
        <f>Dnevnik!$I$1</f>
        <v>Istorija</v>
      </c>
      <c r="B127" s="377"/>
      <c r="C127" s="374"/>
      <c r="D127" s="374"/>
      <c r="E127" s="374"/>
      <c r="F127" s="38"/>
      <c r="G127" s="377" t="str">
        <f>Dnevnik!$O$1</f>
        <v>Tehnicko obrazovanje</v>
      </c>
      <c r="H127" s="377"/>
      <c r="I127" s="377"/>
      <c r="J127" s="377"/>
      <c r="K127" s="25"/>
    </row>
    <row r="128" spans="1:11" ht="15.75">
      <c r="A128" s="377" t="str">
        <f>Dnevnik!$J$1</f>
        <v>Geografija</v>
      </c>
      <c r="B128" s="377"/>
      <c r="C128" s="374"/>
      <c r="D128" s="374"/>
      <c r="E128" s="374"/>
      <c r="F128" s="38"/>
      <c r="G128" s="377" t="str">
        <f>Dnevnik!$P$1</f>
        <v>Fizicko vaspitanje</v>
      </c>
      <c r="H128" s="377"/>
      <c r="I128" s="377"/>
      <c r="J128" s="377"/>
      <c r="K128" s="25"/>
    </row>
    <row r="129" spans="1:11" s="7" customFormat="1" ht="16.5" thickBot="1">
      <c r="A129" s="39"/>
      <c r="B129" s="39"/>
      <c r="C129" s="32"/>
      <c r="D129" s="39"/>
      <c r="E129" s="39"/>
      <c r="F129" s="39"/>
      <c r="G129" s="39"/>
      <c r="H129" s="39"/>
      <c r="I129" s="39"/>
      <c r="J129" s="39"/>
      <c r="K129" s="33"/>
    </row>
    <row r="130" spans="1:11" s="7" customFormat="1" ht="16.5" thickTop="1">
      <c r="A130" s="34"/>
      <c r="B130" s="34"/>
      <c r="C130" s="35"/>
      <c r="D130" s="34"/>
      <c r="E130" s="34"/>
      <c r="F130" s="34"/>
      <c r="G130" s="34"/>
      <c r="H130" s="34"/>
      <c r="I130" s="34"/>
      <c r="J130" s="34"/>
      <c r="K130" s="36"/>
    </row>
    <row r="131" spans="5:8" ht="18" customHeight="1">
      <c r="E131" s="371"/>
      <c r="F131" s="371"/>
      <c r="G131" s="371"/>
      <c r="H131" s="371"/>
    </row>
    <row r="132" spans="1:2" ht="16.5" thickBot="1">
      <c r="A132" s="22" t="s">
        <v>56</v>
      </c>
      <c r="B132" s="23"/>
    </row>
    <row r="133" spans="1:11" ht="17.25" thickTop="1">
      <c r="A133" s="24" t="s">
        <v>58</v>
      </c>
      <c r="B133" s="24"/>
      <c r="C133" s="368"/>
      <c r="D133" s="368"/>
      <c r="E133" s="368"/>
      <c r="H133" s="372" t="s">
        <v>60</v>
      </c>
      <c r="I133" s="372"/>
      <c r="J133" s="372"/>
      <c r="K133" s="146"/>
    </row>
    <row r="134" spans="1:11" ht="17.25" thickBot="1">
      <c r="A134" s="24" t="s">
        <v>57</v>
      </c>
      <c r="B134" s="24"/>
      <c r="C134" s="374"/>
      <c r="D134" s="374"/>
      <c r="E134" s="374"/>
      <c r="H134" s="372" t="s">
        <v>59</v>
      </c>
      <c r="I134" s="372"/>
      <c r="J134" s="372"/>
      <c r="K134" s="147"/>
    </row>
    <row r="135" spans="1:5" ht="16.5" thickTop="1">
      <c r="A135" s="26"/>
      <c r="B135" s="27" t="s">
        <v>74</v>
      </c>
      <c r="C135" s="368"/>
      <c r="D135" s="368"/>
      <c r="E135" s="368"/>
    </row>
    <row r="136" spans="1:11" ht="15.75">
      <c r="A136" s="377" t="str">
        <f>Dnevnik!$E$1</f>
        <v>Srpski jezik </v>
      </c>
      <c r="B136" s="377"/>
      <c r="C136" s="374"/>
      <c r="D136" s="374"/>
      <c r="E136" s="374"/>
      <c r="F136" s="38"/>
      <c r="G136" s="377" t="str">
        <f>Dnevnik!$K$1</f>
        <v>Fizika</v>
      </c>
      <c r="H136" s="377"/>
      <c r="I136" s="377"/>
      <c r="J136" s="377"/>
      <c r="K136" s="25"/>
    </row>
    <row r="137" spans="1:11" ht="15.75">
      <c r="A137" s="377" t="str">
        <f>Dnevnik!$F$1</f>
        <v>Francuski jezik</v>
      </c>
      <c r="B137" s="377"/>
      <c r="C137" s="374"/>
      <c r="D137" s="374"/>
      <c r="E137" s="374"/>
      <c r="F137" s="38"/>
      <c r="G137" s="377" t="str">
        <f>Dnevnik!$L$1</f>
        <v>Matematika</v>
      </c>
      <c r="H137" s="377"/>
      <c r="I137" s="377"/>
      <c r="J137" s="377"/>
      <c r="K137" s="25"/>
    </row>
    <row r="138" spans="1:11" ht="15.75">
      <c r="A138" s="377" t="str">
        <f>Dnevnik!$G$1</f>
        <v>Likovna kultura</v>
      </c>
      <c r="B138" s="377"/>
      <c r="C138" s="374"/>
      <c r="D138" s="374"/>
      <c r="E138" s="374"/>
      <c r="F138" s="38"/>
      <c r="G138" s="377" t="str">
        <f>Dnevnik!$M$1</f>
        <v>Biologija</v>
      </c>
      <c r="H138" s="377"/>
      <c r="I138" s="377"/>
      <c r="J138" s="377"/>
      <c r="K138" s="25"/>
    </row>
    <row r="139" spans="1:11" ht="15.75">
      <c r="A139" s="377" t="str">
        <f>Dnevnik!$H$1</f>
        <v>Muzicka kultura</v>
      </c>
      <c r="B139" s="377"/>
      <c r="C139" s="374"/>
      <c r="D139" s="374"/>
      <c r="E139" s="374"/>
      <c r="F139" s="38"/>
      <c r="G139" s="377" t="str">
        <f>Dnevnik!$N$1</f>
        <v>Hemija</v>
      </c>
      <c r="H139" s="377"/>
      <c r="I139" s="377"/>
      <c r="J139" s="377"/>
      <c r="K139" s="25"/>
    </row>
    <row r="140" spans="1:11" ht="15.75">
      <c r="A140" s="377" t="str">
        <f>Dnevnik!$I$1</f>
        <v>Istorija</v>
      </c>
      <c r="B140" s="377"/>
      <c r="C140" s="374"/>
      <c r="D140" s="374"/>
      <c r="E140" s="374"/>
      <c r="F140" s="38"/>
      <c r="G140" s="377" t="str">
        <f>Dnevnik!$O$1</f>
        <v>Tehnicko obrazovanje</v>
      </c>
      <c r="H140" s="377"/>
      <c r="I140" s="377"/>
      <c r="J140" s="377"/>
      <c r="K140" s="25"/>
    </row>
    <row r="141" spans="1:11" ht="15.75">
      <c r="A141" s="377" t="str">
        <f>Dnevnik!$J$1</f>
        <v>Geografija</v>
      </c>
      <c r="B141" s="377"/>
      <c r="C141" s="374"/>
      <c r="D141" s="374"/>
      <c r="E141" s="374"/>
      <c r="F141" s="38"/>
      <c r="G141" s="377" t="str">
        <f>Dnevnik!$P$1</f>
        <v>Fizicko vaspitanje</v>
      </c>
      <c r="H141" s="377"/>
      <c r="I141" s="377"/>
      <c r="J141" s="377"/>
      <c r="K141" s="25"/>
    </row>
    <row r="142" spans="1:11" s="7" customFormat="1" ht="16.5" thickBot="1">
      <c r="A142" s="39"/>
      <c r="B142" s="39"/>
      <c r="C142" s="32"/>
      <c r="D142" s="39"/>
      <c r="E142" s="39"/>
      <c r="F142" s="39"/>
      <c r="G142" s="39"/>
      <c r="H142" s="39"/>
      <c r="I142" s="39"/>
      <c r="J142" s="39"/>
      <c r="K142" s="33"/>
    </row>
    <row r="143" spans="1:11" s="7" customFormat="1" ht="16.5" thickTop="1">
      <c r="A143" s="34"/>
      <c r="B143" s="34"/>
      <c r="C143" s="35"/>
      <c r="D143" s="34"/>
      <c r="E143" s="34"/>
      <c r="F143" s="34"/>
      <c r="G143" s="34"/>
      <c r="H143" s="34"/>
      <c r="I143" s="34"/>
      <c r="J143" s="34"/>
      <c r="K143" s="36"/>
    </row>
    <row r="144" spans="5:8" ht="18" customHeight="1">
      <c r="E144" s="371"/>
      <c r="F144" s="371"/>
      <c r="G144" s="371"/>
      <c r="H144" s="371"/>
    </row>
    <row r="145" spans="1:2" ht="16.5" thickBot="1">
      <c r="A145" s="22" t="s">
        <v>56</v>
      </c>
      <c r="B145" s="23"/>
    </row>
    <row r="146" spans="1:11" ht="17.25" thickTop="1">
      <c r="A146" s="24" t="s">
        <v>58</v>
      </c>
      <c r="B146" s="24"/>
      <c r="C146" s="368"/>
      <c r="D146" s="368"/>
      <c r="E146" s="368"/>
      <c r="H146" s="372" t="s">
        <v>60</v>
      </c>
      <c r="I146" s="372"/>
      <c r="J146" s="372"/>
      <c r="K146" s="146"/>
    </row>
    <row r="147" spans="1:11" ht="17.25" thickBot="1">
      <c r="A147" s="24" t="s">
        <v>57</v>
      </c>
      <c r="B147" s="24"/>
      <c r="C147" s="374"/>
      <c r="D147" s="374"/>
      <c r="E147" s="374"/>
      <c r="H147" s="372" t="s">
        <v>59</v>
      </c>
      <c r="I147" s="372"/>
      <c r="J147" s="372"/>
      <c r="K147" s="147"/>
    </row>
    <row r="148" spans="1:5" ht="16.5" thickTop="1">
      <c r="A148" s="26"/>
      <c r="B148" s="27" t="s">
        <v>74</v>
      </c>
      <c r="C148" s="368"/>
      <c r="D148" s="368"/>
      <c r="E148" s="368"/>
    </row>
    <row r="149" spans="1:11" ht="15.75">
      <c r="A149" s="377" t="str">
        <f>Dnevnik!$E$1</f>
        <v>Srpski jezik </v>
      </c>
      <c r="B149" s="377"/>
      <c r="C149" s="374"/>
      <c r="D149" s="374"/>
      <c r="E149" s="374"/>
      <c r="F149" s="38"/>
      <c r="G149" s="377" t="str">
        <f>Dnevnik!$K$1</f>
        <v>Fizika</v>
      </c>
      <c r="H149" s="377"/>
      <c r="I149" s="377"/>
      <c r="J149" s="377"/>
      <c r="K149" s="25"/>
    </row>
    <row r="150" spans="1:11" ht="15.75">
      <c r="A150" s="377" t="str">
        <f>Dnevnik!$F$1</f>
        <v>Francuski jezik</v>
      </c>
      <c r="B150" s="377"/>
      <c r="C150" s="374"/>
      <c r="D150" s="374"/>
      <c r="E150" s="374"/>
      <c r="F150" s="38"/>
      <c r="G150" s="377" t="str">
        <f>Dnevnik!$L$1</f>
        <v>Matematika</v>
      </c>
      <c r="H150" s="377"/>
      <c r="I150" s="377"/>
      <c r="J150" s="377"/>
      <c r="K150" s="25"/>
    </row>
    <row r="151" spans="1:11" ht="15.75">
      <c r="A151" s="377" t="str">
        <f>Dnevnik!$G$1</f>
        <v>Likovna kultura</v>
      </c>
      <c r="B151" s="377"/>
      <c r="C151" s="374"/>
      <c r="D151" s="374"/>
      <c r="E151" s="374"/>
      <c r="F151" s="38"/>
      <c r="G151" s="377" t="str">
        <f>Dnevnik!$M$1</f>
        <v>Biologija</v>
      </c>
      <c r="H151" s="377"/>
      <c r="I151" s="377"/>
      <c r="J151" s="377"/>
      <c r="K151" s="25"/>
    </row>
    <row r="152" spans="1:11" ht="15.75">
      <c r="A152" s="377" t="str">
        <f>Dnevnik!$H$1</f>
        <v>Muzicka kultura</v>
      </c>
      <c r="B152" s="377"/>
      <c r="C152" s="374"/>
      <c r="D152" s="374"/>
      <c r="E152" s="374"/>
      <c r="F152" s="38"/>
      <c r="G152" s="377" t="str">
        <f>Dnevnik!$N$1</f>
        <v>Hemija</v>
      </c>
      <c r="H152" s="377"/>
      <c r="I152" s="377"/>
      <c r="J152" s="377"/>
      <c r="K152" s="25"/>
    </row>
    <row r="153" spans="1:11" ht="15.75">
      <c r="A153" s="377" t="str">
        <f>Dnevnik!$I$1</f>
        <v>Istorija</v>
      </c>
      <c r="B153" s="377"/>
      <c r="C153" s="374"/>
      <c r="D153" s="374"/>
      <c r="E153" s="374"/>
      <c r="F153" s="38"/>
      <c r="G153" s="377" t="str">
        <f>Dnevnik!$O$1</f>
        <v>Tehnicko obrazovanje</v>
      </c>
      <c r="H153" s="377"/>
      <c r="I153" s="377"/>
      <c r="J153" s="377"/>
      <c r="K153" s="25"/>
    </row>
    <row r="154" spans="1:11" ht="15.75">
      <c r="A154" s="377" t="str">
        <f>Dnevnik!$J$1</f>
        <v>Geografija</v>
      </c>
      <c r="B154" s="377"/>
      <c r="C154" s="374"/>
      <c r="D154" s="374"/>
      <c r="E154" s="374"/>
      <c r="F154" s="38"/>
      <c r="G154" s="377" t="str">
        <f>Dnevnik!$P$1</f>
        <v>Fizicko vaspitanje</v>
      </c>
      <c r="H154" s="377"/>
      <c r="I154" s="377"/>
      <c r="J154" s="377"/>
      <c r="K154" s="25"/>
    </row>
    <row r="155" spans="1:11" ht="17.25" thickBot="1">
      <c r="A155" s="40"/>
      <c r="B155" s="40"/>
      <c r="C155" s="41"/>
      <c r="D155" s="42"/>
      <c r="E155" s="42"/>
      <c r="F155" s="43"/>
      <c r="G155" s="40"/>
      <c r="H155" s="40"/>
      <c r="I155" s="40"/>
      <c r="J155" s="40"/>
      <c r="K155" s="41"/>
    </row>
    <row r="156" spans="1:11" s="7" customFormat="1" ht="16.5" thickTop="1">
      <c r="A156" s="34"/>
      <c r="B156" s="34"/>
      <c r="C156" s="35"/>
      <c r="D156" s="34"/>
      <c r="E156" s="34"/>
      <c r="F156" s="34"/>
      <c r="G156" s="34"/>
      <c r="H156" s="34"/>
      <c r="I156" s="34"/>
      <c r="J156" s="34"/>
      <c r="K156" s="36"/>
    </row>
    <row r="157" spans="5:8" ht="18" customHeight="1">
      <c r="E157" s="371"/>
      <c r="F157" s="371"/>
      <c r="G157" s="371"/>
      <c r="H157" s="371"/>
    </row>
    <row r="158" spans="1:2" ht="16.5" thickBot="1">
      <c r="A158" s="22" t="s">
        <v>56</v>
      </c>
      <c r="B158" s="23"/>
    </row>
    <row r="159" spans="1:11" ht="17.25" thickTop="1">
      <c r="A159" s="24" t="s">
        <v>58</v>
      </c>
      <c r="B159" s="24"/>
      <c r="C159" s="368"/>
      <c r="D159" s="368"/>
      <c r="E159" s="368"/>
      <c r="H159" s="372" t="s">
        <v>60</v>
      </c>
      <c r="I159" s="372"/>
      <c r="J159" s="372"/>
      <c r="K159" s="146"/>
    </row>
    <row r="160" spans="1:11" ht="17.25" thickBot="1">
      <c r="A160" s="24" t="s">
        <v>57</v>
      </c>
      <c r="B160" s="24"/>
      <c r="C160" s="374"/>
      <c r="D160" s="374"/>
      <c r="E160" s="374"/>
      <c r="H160" s="372" t="s">
        <v>59</v>
      </c>
      <c r="I160" s="372"/>
      <c r="J160" s="372"/>
      <c r="K160" s="147"/>
    </row>
    <row r="161" spans="1:5" ht="16.5" thickTop="1">
      <c r="A161" s="26"/>
      <c r="B161" s="27" t="s">
        <v>74</v>
      </c>
      <c r="C161" s="368"/>
      <c r="D161" s="368"/>
      <c r="E161" s="368"/>
    </row>
    <row r="162" spans="1:11" ht="15.75">
      <c r="A162" s="377" t="str">
        <f>Dnevnik!$E$1</f>
        <v>Srpski jezik </v>
      </c>
      <c r="B162" s="377"/>
      <c r="C162" s="374"/>
      <c r="D162" s="374"/>
      <c r="E162" s="374"/>
      <c r="F162" s="38"/>
      <c r="G162" s="377" t="str">
        <f>Dnevnik!$K$1</f>
        <v>Fizika</v>
      </c>
      <c r="H162" s="377"/>
      <c r="I162" s="377"/>
      <c r="J162" s="377"/>
      <c r="K162" s="25"/>
    </row>
    <row r="163" spans="1:11" ht="15.75">
      <c r="A163" s="377" t="str">
        <f>Dnevnik!$F$1</f>
        <v>Francuski jezik</v>
      </c>
      <c r="B163" s="377"/>
      <c r="C163" s="374"/>
      <c r="D163" s="374"/>
      <c r="E163" s="374"/>
      <c r="F163" s="38"/>
      <c r="G163" s="377" t="str">
        <f>Dnevnik!$L$1</f>
        <v>Matematika</v>
      </c>
      <c r="H163" s="377"/>
      <c r="I163" s="377"/>
      <c r="J163" s="377"/>
      <c r="K163" s="25"/>
    </row>
    <row r="164" spans="1:11" ht="15.75">
      <c r="A164" s="377" t="str">
        <f>Dnevnik!$G$1</f>
        <v>Likovna kultura</v>
      </c>
      <c r="B164" s="377"/>
      <c r="C164" s="374"/>
      <c r="D164" s="374"/>
      <c r="E164" s="374"/>
      <c r="F164" s="38"/>
      <c r="G164" s="377" t="str">
        <f>Dnevnik!$M$1</f>
        <v>Biologija</v>
      </c>
      <c r="H164" s="377"/>
      <c r="I164" s="377"/>
      <c r="J164" s="377"/>
      <c r="K164" s="25"/>
    </row>
    <row r="165" spans="1:11" ht="15.75">
      <c r="A165" s="377" t="str">
        <f>Dnevnik!$H$1</f>
        <v>Muzicka kultura</v>
      </c>
      <c r="B165" s="377"/>
      <c r="C165" s="374"/>
      <c r="D165" s="374"/>
      <c r="E165" s="374"/>
      <c r="F165" s="38"/>
      <c r="G165" s="377" t="str">
        <f>Dnevnik!$N$1</f>
        <v>Hemija</v>
      </c>
      <c r="H165" s="377"/>
      <c r="I165" s="377"/>
      <c r="J165" s="377"/>
      <c r="K165" s="25"/>
    </row>
    <row r="166" spans="1:11" ht="15.75">
      <c r="A166" s="377" t="str">
        <f>Dnevnik!$I$1</f>
        <v>Istorija</v>
      </c>
      <c r="B166" s="377"/>
      <c r="C166" s="374"/>
      <c r="D166" s="374"/>
      <c r="E166" s="374"/>
      <c r="F166" s="38"/>
      <c r="G166" s="377" t="str">
        <f>Dnevnik!$O$1</f>
        <v>Tehnicko obrazovanje</v>
      </c>
      <c r="H166" s="377"/>
      <c r="I166" s="377"/>
      <c r="J166" s="377"/>
      <c r="K166" s="25"/>
    </row>
    <row r="167" spans="1:11" ht="15.75">
      <c r="A167" s="377" t="str">
        <f>Dnevnik!$J$1</f>
        <v>Geografija</v>
      </c>
      <c r="B167" s="377"/>
      <c r="C167" s="374"/>
      <c r="D167" s="374"/>
      <c r="E167" s="374"/>
      <c r="F167" s="38"/>
      <c r="G167" s="377" t="str">
        <f>Dnevnik!$P$1</f>
        <v>Fizicko vaspitanje</v>
      </c>
      <c r="H167" s="377"/>
      <c r="I167" s="377"/>
      <c r="J167" s="377"/>
      <c r="K167" s="25"/>
    </row>
    <row r="168" spans="1:11" ht="16.5" thickBot="1">
      <c r="A168" s="43"/>
      <c r="B168" s="43"/>
      <c r="C168" s="32"/>
      <c r="D168" s="43"/>
      <c r="E168" s="43"/>
      <c r="F168" s="43"/>
      <c r="G168" s="50"/>
      <c r="H168" s="50"/>
      <c r="I168" s="50"/>
      <c r="J168" s="50"/>
      <c r="K168" s="33"/>
    </row>
    <row r="169" spans="1:11" ht="16.5" thickTop="1">
      <c r="A169" s="34"/>
      <c r="B169" s="34"/>
      <c r="C169" s="35"/>
      <c r="D169" s="34"/>
      <c r="E169" s="34"/>
      <c r="F169" s="34"/>
      <c r="G169" s="34"/>
      <c r="H169" s="34"/>
      <c r="I169" s="34"/>
      <c r="J169" s="34"/>
      <c r="K169" s="36"/>
    </row>
    <row r="170" spans="5:8" ht="18" customHeight="1">
      <c r="E170" s="371"/>
      <c r="F170" s="371"/>
      <c r="G170" s="371"/>
      <c r="H170" s="371"/>
    </row>
    <row r="171" spans="1:2" ht="16.5" thickBot="1">
      <c r="A171" s="22" t="s">
        <v>56</v>
      </c>
      <c r="B171" s="23"/>
    </row>
    <row r="172" spans="1:11" ht="17.25" thickTop="1">
      <c r="A172" s="24" t="s">
        <v>58</v>
      </c>
      <c r="B172" s="24"/>
      <c r="C172" s="368"/>
      <c r="D172" s="368"/>
      <c r="E172" s="368"/>
      <c r="H172" s="372" t="s">
        <v>60</v>
      </c>
      <c r="I172" s="372"/>
      <c r="J172" s="372"/>
      <c r="K172" s="146"/>
    </row>
    <row r="173" spans="1:11" ht="17.25" thickBot="1">
      <c r="A173" s="24" t="s">
        <v>57</v>
      </c>
      <c r="B173" s="24"/>
      <c r="C173" s="374"/>
      <c r="D173" s="374"/>
      <c r="E173" s="374"/>
      <c r="H173" s="372" t="s">
        <v>59</v>
      </c>
      <c r="I173" s="372"/>
      <c r="J173" s="372"/>
      <c r="K173" s="147"/>
    </row>
    <row r="174" spans="1:5" ht="16.5" thickTop="1">
      <c r="A174" s="26"/>
      <c r="B174" s="27" t="s">
        <v>74</v>
      </c>
      <c r="C174" s="368"/>
      <c r="D174" s="368"/>
      <c r="E174" s="368"/>
    </row>
    <row r="175" spans="1:11" ht="15.75">
      <c r="A175" s="377" t="str">
        <f>Dnevnik!$E$1</f>
        <v>Srpski jezik </v>
      </c>
      <c r="B175" s="377"/>
      <c r="C175" s="374"/>
      <c r="D175" s="374"/>
      <c r="E175" s="374"/>
      <c r="F175" s="38"/>
      <c r="G175" s="377" t="str">
        <f>Dnevnik!$K$1</f>
        <v>Fizika</v>
      </c>
      <c r="H175" s="377"/>
      <c r="I175" s="377"/>
      <c r="J175" s="377"/>
      <c r="K175" s="25"/>
    </row>
    <row r="176" spans="1:11" ht="15.75">
      <c r="A176" s="377" t="str">
        <f>Dnevnik!$F$1</f>
        <v>Francuski jezik</v>
      </c>
      <c r="B176" s="377"/>
      <c r="C176" s="374"/>
      <c r="D176" s="374"/>
      <c r="E176" s="374"/>
      <c r="F176" s="38"/>
      <c r="G176" s="377" t="str">
        <f>Dnevnik!$L$1</f>
        <v>Matematika</v>
      </c>
      <c r="H176" s="377"/>
      <c r="I176" s="377"/>
      <c r="J176" s="377"/>
      <c r="K176" s="25"/>
    </row>
    <row r="177" spans="1:11" ht="15.75">
      <c r="A177" s="377" t="str">
        <f>Dnevnik!$G$1</f>
        <v>Likovna kultura</v>
      </c>
      <c r="B177" s="377"/>
      <c r="C177" s="374"/>
      <c r="D177" s="374"/>
      <c r="E177" s="374"/>
      <c r="F177" s="38"/>
      <c r="G177" s="377" t="str">
        <f>Dnevnik!$M$1</f>
        <v>Biologija</v>
      </c>
      <c r="H177" s="377"/>
      <c r="I177" s="377"/>
      <c r="J177" s="377"/>
      <c r="K177" s="25"/>
    </row>
    <row r="178" spans="1:11" ht="15.75">
      <c r="A178" s="377" t="str">
        <f>Dnevnik!$H$1</f>
        <v>Muzicka kultura</v>
      </c>
      <c r="B178" s="377"/>
      <c r="C178" s="374"/>
      <c r="D178" s="374"/>
      <c r="E178" s="374"/>
      <c r="F178" s="38"/>
      <c r="G178" s="377" t="str">
        <f>Dnevnik!$N$1</f>
        <v>Hemija</v>
      </c>
      <c r="H178" s="377"/>
      <c r="I178" s="377"/>
      <c r="J178" s="377"/>
      <c r="K178" s="25"/>
    </row>
    <row r="179" spans="1:11" ht="15.75">
      <c r="A179" s="377" t="str">
        <f>Dnevnik!$I$1</f>
        <v>Istorija</v>
      </c>
      <c r="B179" s="377"/>
      <c r="C179" s="374"/>
      <c r="D179" s="374"/>
      <c r="E179" s="374"/>
      <c r="F179" s="38"/>
      <c r="G179" s="377" t="str">
        <f>Dnevnik!$O$1</f>
        <v>Tehnicko obrazovanje</v>
      </c>
      <c r="H179" s="377"/>
      <c r="I179" s="377"/>
      <c r="J179" s="377"/>
      <c r="K179" s="25"/>
    </row>
    <row r="180" spans="1:11" ht="15.75">
      <c r="A180" s="377" t="str">
        <f>Dnevnik!$J$1</f>
        <v>Geografija</v>
      </c>
      <c r="B180" s="377"/>
      <c r="C180" s="374"/>
      <c r="D180" s="374"/>
      <c r="E180" s="374"/>
      <c r="F180" s="38"/>
      <c r="G180" s="377" t="str">
        <f>Dnevnik!$P$1</f>
        <v>Fizicko vaspitanje</v>
      </c>
      <c r="H180" s="377"/>
      <c r="I180" s="377"/>
      <c r="J180" s="377"/>
      <c r="K180" s="25"/>
    </row>
    <row r="181" spans="1:12" ht="16.5" thickBot="1">
      <c r="A181" s="39"/>
      <c r="B181" s="39"/>
      <c r="C181" s="32"/>
      <c r="D181" s="39"/>
      <c r="E181" s="39"/>
      <c r="F181" s="39"/>
      <c r="G181" s="39"/>
      <c r="H181" s="39"/>
      <c r="I181" s="39"/>
      <c r="J181" s="39"/>
      <c r="K181" s="33"/>
      <c r="L181" s="17"/>
    </row>
    <row r="182" spans="1:11" ht="16.5" thickTop="1">
      <c r="A182" s="34"/>
      <c r="B182" s="34"/>
      <c r="C182" s="35"/>
      <c r="D182" s="34"/>
      <c r="E182" s="34"/>
      <c r="F182" s="34"/>
      <c r="G182" s="34"/>
      <c r="H182" s="34"/>
      <c r="I182" s="34"/>
      <c r="J182" s="34"/>
      <c r="K182" s="36"/>
    </row>
    <row r="183" spans="5:8" ht="18" customHeight="1">
      <c r="E183" s="371"/>
      <c r="F183" s="371"/>
      <c r="G183" s="371"/>
      <c r="H183" s="371"/>
    </row>
    <row r="184" spans="1:2" ht="16.5" thickBot="1">
      <c r="A184" s="22" t="s">
        <v>56</v>
      </c>
      <c r="B184" s="23"/>
    </row>
    <row r="185" spans="1:11" ht="17.25" thickTop="1">
      <c r="A185" s="24" t="s">
        <v>58</v>
      </c>
      <c r="B185" s="24"/>
      <c r="C185" s="368"/>
      <c r="D185" s="368"/>
      <c r="E185" s="368"/>
      <c r="H185" s="372" t="s">
        <v>60</v>
      </c>
      <c r="I185" s="372"/>
      <c r="J185" s="372"/>
      <c r="K185" s="146"/>
    </row>
    <row r="186" spans="1:11" ht="17.25" thickBot="1">
      <c r="A186" s="24" t="s">
        <v>57</v>
      </c>
      <c r="B186" s="24"/>
      <c r="C186" s="374"/>
      <c r="D186" s="374"/>
      <c r="E186" s="374"/>
      <c r="H186" s="372" t="s">
        <v>59</v>
      </c>
      <c r="I186" s="372"/>
      <c r="J186" s="372"/>
      <c r="K186" s="147"/>
    </row>
    <row r="187" spans="1:5" ht="16.5" thickTop="1">
      <c r="A187" s="26"/>
      <c r="B187" s="27" t="s">
        <v>74</v>
      </c>
      <c r="C187" s="368"/>
      <c r="D187" s="368"/>
      <c r="E187" s="368"/>
    </row>
    <row r="188" spans="1:11" ht="15.75">
      <c r="A188" s="377" t="str">
        <f>Dnevnik!$E$1</f>
        <v>Srpski jezik </v>
      </c>
      <c r="B188" s="377"/>
      <c r="C188" s="374"/>
      <c r="D188" s="374"/>
      <c r="E188" s="374"/>
      <c r="F188" s="38"/>
      <c r="G188" s="377" t="str">
        <f>Dnevnik!$K$1</f>
        <v>Fizika</v>
      </c>
      <c r="H188" s="377"/>
      <c r="I188" s="377"/>
      <c r="J188" s="377"/>
      <c r="K188" s="25"/>
    </row>
    <row r="189" spans="1:11" ht="15.75">
      <c r="A189" s="377" t="str">
        <f>Dnevnik!$F$1</f>
        <v>Francuski jezik</v>
      </c>
      <c r="B189" s="377"/>
      <c r="C189" s="374"/>
      <c r="D189" s="374"/>
      <c r="E189" s="374"/>
      <c r="F189" s="38"/>
      <c r="G189" s="377" t="str">
        <f>Dnevnik!$L$1</f>
        <v>Matematika</v>
      </c>
      <c r="H189" s="377"/>
      <c r="I189" s="377"/>
      <c r="J189" s="377"/>
      <c r="K189" s="25"/>
    </row>
    <row r="190" spans="1:11" ht="15.75">
      <c r="A190" s="377" t="str">
        <f>Dnevnik!$G$1</f>
        <v>Likovna kultura</v>
      </c>
      <c r="B190" s="377"/>
      <c r="C190" s="374"/>
      <c r="D190" s="374"/>
      <c r="E190" s="374"/>
      <c r="F190" s="38"/>
      <c r="G190" s="377" t="str">
        <f>Dnevnik!$M$1</f>
        <v>Biologija</v>
      </c>
      <c r="H190" s="377"/>
      <c r="I190" s="377"/>
      <c r="J190" s="377"/>
      <c r="K190" s="25"/>
    </row>
    <row r="191" spans="1:11" ht="15.75">
      <c r="A191" s="377" t="str">
        <f>Dnevnik!$H$1</f>
        <v>Muzicka kultura</v>
      </c>
      <c r="B191" s="377"/>
      <c r="C191" s="374"/>
      <c r="D191" s="374"/>
      <c r="E191" s="374"/>
      <c r="F191" s="38"/>
      <c r="G191" s="377" t="str">
        <f>Dnevnik!$N$1</f>
        <v>Hemija</v>
      </c>
      <c r="H191" s="377"/>
      <c r="I191" s="377"/>
      <c r="J191" s="377"/>
      <c r="K191" s="25"/>
    </row>
    <row r="192" spans="1:11" ht="15.75">
      <c r="A192" s="377" t="str">
        <f>Dnevnik!$I$1</f>
        <v>Istorija</v>
      </c>
      <c r="B192" s="377"/>
      <c r="C192" s="374"/>
      <c r="D192" s="374"/>
      <c r="E192" s="374"/>
      <c r="F192" s="38"/>
      <c r="G192" s="377" t="str">
        <f>Dnevnik!$O$1</f>
        <v>Tehnicko obrazovanje</v>
      </c>
      <c r="H192" s="377"/>
      <c r="I192" s="377"/>
      <c r="J192" s="377"/>
      <c r="K192" s="25"/>
    </row>
    <row r="193" spans="1:11" ht="15.75">
      <c r="A193" s="377" t="str">
        <f>Dnevnik!$J$1</f>
        <v>Geografija</v>
      </c>
      <c r="B193" s="377"/>
      <c r="C193" s="374"/>
      <c r="D193" s="374"/>
      <c r="E193" s="374"/>
      <c r="F193" s="38"/>
      <c r="G193" s="377" t="str">
        <f>Dnevnik!$P$1</f>
        <v>Fizicko vaspitanje</v>
      </c>
      <c r="H193" s="377"/>
      <c r="I193" s="377"/>
      <c r="J193" s="377"/>
      <c r="K193" s="25"/>
    </row>
    <row r="194" spans="1:11" ht="16.5" thickBot="1">
      <c r="A194" s="39"/>
      <c r="B194" s="39"/>
      <c r="C194" s="32"/>
      <c r="D194" s="39"/>
      <c r="E194" s="39"/>
      <c r="F194" s="39"/>
      <c r="G194" s="39"/>
      <c r="H194" s="39"/>
      <c r="I194" s="39"/>
      <c r="J194" s="39"/>
      <c r="K194" s="33"/>
    </row>
    <row r="195" spans="1:11" ht="16.5" thickTop="1">
      <c r="A195" s="34"/>
      <c r="B195" s="34"/>
      <c r="C195" s="35"/>
      <c r="D195" s="34"/>
      <c r="E195" s="34"/>
      <c r="F195" s="34"/>
      <c r="G195" s="34"/>
      <c r="H195" s="34"/>
      <c r="I195" s="34"/>
      <c r="J195" s="34"/>
      <c r="K195" s="36"/>
    </row>
    <row r="196" spans="5:8" ht="18" customHeight="1">
      <c r="E196" s="371"/>
      <c r="F196" s="371"/>
      <c r="G196" s="371"/>
      <c r="H196" s="371"/>
    </row>
    <row r="197" spans="1:2" ht="16.5" thickBot="1">
      <c r="A197" s="22" t="s">
        <v>56</v>
      </c>
      <c r="B197" s="23"/>
    </row>
    <row r="198" spans="1:11" ht="17.25" thickTop="1">
      <c r="A198" s="24" t="s">
        <v>58</v>
      </c>
      <c r="B198" s="24"/>
      <c r="C198" s="368"/>
      <c r="D198" s="368"/>
      <c r="E198" s="368"/>
      <c r="H198" s="372" t="s">
        <v>60</v>
      </c>
      <c r="I198" s="372"/>
      <c r="J198" s="372"/>
      <c r="K198" s="146"/>
    </row>
    <row r="199" spans="1:11" ht="17.25" thickBot="1">
      <c r="A199" s="24" t="s">
        <v>57</v>
      </c>
      <c r="B199" s="24"/>
      <c r="C199" s="374"/>
      <c r="D199" s="374"/>
      <c r="E199" s="374"/>
      <c r="H199" s="372" t="s">
        <v>59</v>
      </c>
      <c r="I199" s="372"/>
      <c r="J199" s="372"/>
      <c r="K199" s="147"/>
    </row>
    <row r="200" spans="1:5" ht="16.5" thickTop="1">
      <c r="A200" s="26"/>
      <c r="B200" s="27" t="s">
        <v>74</v>
      </c>
      <c r="C200" s="368"/>
      <c r="D200" s="368"/>
      <c r="E200" s="368"/>
    </row>
    <row r="201" spans="1:11" ht="15.75">
      <c r="A201" s="377" t="str">
        <f>Dnevnik!$E$1</f>
        <v>Srpski jezik </v>
      </c>
      <c r="B201" s="377"/>
      <c r="C201" s="374"/>
      <c r="D201" s="374"/>
      <c r="E201" s="374"/>
      <c r="F201" s="38"/>
      <c r="G201" s="377" t="str">
        <f>Dnevnik!$K$1</f>
        <v>Fizika</v>
      </c>
      <c r="H201" s="377"/>
      <c r="I201" s="377"/>
      <c r="J201" s="377"/>
      <c r="K201" s="25"/>
    </row>
    <row r="202" spans="1:11" ht="15.75">
      <c r="A202" s="377" t="str">
        <f>Dnevnik!$F$1</f>
        <v>Francuski jezik</v>
      </c>
      <c r="B202" s="377"/>
      <c r="C202" s="374"/>
      <c r="D202" s="374"/>
      <c r="E202" s="374"/>
      <c r="F202" s="38"/>
      <c r="G202" s="377" t="str">
        <f>Dnevnik!$L$1</f>
        <v>Matematika</v>
      </c>
      <c r="H202" s="377"/>
      <c r="I202" s="377"/>
      <c r="J202" s="377"/>
      <c r="K202" s="25"/>
    </row>
    <row r="203" spans="1:11" ht="15.75">
      <c r="A203" s="377" t="str">
        <f>Dnevnik!$G$1</f>
        <v>Likovna kultura</v>
      </c>
      <c r="B203" s="377"/>
      <c r="C203" s="374"/>
      <c r="D203" s="374"/>
      <c r="E203" s="374"/>
      <c r="F203" s="38"/>
      <c r="G203" s="377" t="str">
        <f>Dnevnik!$M$1</f>
        <v>Biologija</v>
      </c>
      <c r="H203" s="377"/>
      <c r="I203" s="377"/>
      <c r="J203" s="377"/>
      <c r="K203" s="25"/>
    </row>
    <row r="204" spans="1:11" ht="15.75">
      <c r="A204" s="377" t="str">
        <f>Dnevnik!$H$1</f>
        <v>Muzicka kultura</v>
      </c>
      <c r="B204" s="377"/>
      <c r="C204" s="374"/>
      <c r="D204" s="374"/>
      <c r="E204" s="374"/>
      <c r="F204" s="38"/>
      <c r="G204" s="377" t="str">
        <f>Dnevnik!$N$1</f>
        <v>Hemija</v>
      </c>
      <c r="H204" s="377"/>
      <c r="I204" s="377"/>
      <c r="J204" s="377"/>
      <c r="K204" s="25"/>
    </row>
    <row r="205" spans="1:11" ht="15.75">
      <c r="A205" s="377" t="str">
        <f>Dnevnik!$I$1</f>
        <v>Istorija</v>
      </c>
      <c r="B205" s="377"/>
      <c r="C205" s="374"/>
      <c r="D205" s="374"/>
      <c r="E205" s="374"/>
      <c r="F205" s="38"/>
      <c r="G205" s="377" t="str">
        <f>Dnevnik!$O$1</f>
        <v>Tehnicko obrazovanje</v>
      </c>
      <c r="H205" s="377"/>
      <c r="I205" s="377"/>
      <c r="J205" s="377"/>
      <c r="K205" s="25"/>
    </row>
    <row r="206" spans="1:11" ht="15.75">
      <c r="A206" s="377" t="str">
        <f>Dnevnik!$J$1</f>
        <v>Geografija</v>
      </c>
      <c r="B206" s="377"/>
      <c r="C206" s="374"/>
      <c r="D206" s="374"/>
      <c r="E206" s="374"/>
      <c r="F206" s="38"/>
      <c r="G206" s="377" t="str">
        <f>Dnevnik!$P$1</f>
        <v>Fizicko vaspitanje</v>
      </c>
      <c r="H206" s="377"/>
      <c r="I206" s="377"/>
      <c r="J206" s="377"/>
      <c r="K206" s="25"/>
    </row>
    <row r="207" spans="1:11" ht="17.25" thickBot="1">
      <c r="A207" s="40"/>
      <c r="B207" s="40"/>
      <c r="C207" s="41"/>
      <c r="D207" s="42"/>
      <c r="E207" s="42"/>
      <c r="F207" s="43"/>
      <c r="G207" s="40"/>
      <c r="H207" s="40"/>
      <c r="I207" s="40"/>
      <c r="J207" s="40"/>
      <c r="K207" s="41"/>
    </row>
    <row r="208" spans="1:11" ht="17.25" thickTop="1">
      <c r="A208" s="44"/>
      <c r="B208" s="44"/>
      <c r="C208" s="45"/>
      <c r="D208" s="46"/>
      <c r="E208" s="46"/>
      <c r="F208" s="38"/>
      <c r="G208" s="44"/>
      <c r="H208" s="44"/>
      <c r="I208" s="44"/>
      <c r="J208" s="44"/>
      <c r="K208" s="45"/>
    </row>
    <row r="209" spans="5:8" ht="18" customHeight="1">
      <c r="E209" s="371"/>
      <c r="F209" s="371"/>
      <c r="G209" s="371"/>
      <c r="H209" s="371"/>
    </row>
    <row r="210" spans="1:2" ht="16.5" thickBot="1">
      <c r="A210" s="22" t="s">
        <v>56</v>
      </c>
      <c r="B210" s="23"/>
    </row>
    <row r="211" spans="1:11" ht="17.25" thickTop="1">
      <c r="A211" s="24" t="s">
        <v>58</v>
      </c>
      <c r="B211" s="24"/>
      <c r="C211" s="368"/>
      <c r="D211" s="368"/>
      <c r="E211" s="368"/>
      <c r="H211" s="372" t="s">
        <v>60</v>
      </c>
      <c r="I211" s="372"/>
      <c r="J211" s="372"/>
      <c r="K211" s="146"/>
    </row>
    <row r="212" spans="1:11" ht="17.25" thickBot="1">
      <c r="A212" s="24" t="s">
        <v>57</v>
      </c>
      <c r="B212" s="24"/>
      <c r="C212" s="368"/>
      <c r="D212" s="368"/>
      <c r="E212" s="368"/>
      <c r="H212" s="372" t="s">
        <v>59</v>
      </c>
      <c r="I212" s="372"/>
      <c r="J212" s="372"/>
      <c r="K212" s="147"/>
    </row>
    <row r="213" spans="1:5" ht="16.5" thickTop="1">
      <c r="A213" s="26"/>
      <c r="B213" s="27" t="s">
        <v>74</v>
      </c>
      <c r="C213" s="368"/>
      <c r="D213" s="368"/>
      <c r="E213" s="368"/>
    </row>
    <row r="214" spans="1:11" ht="15.75">
      <c r="A214" s="377" t="str">
        <f>Dnevnik!$E$1</f>
        <v>Srpski jezik </v>
      </c>
      <c r="B214" s="377"/>
      <c r="C214" s="368"/>
      <c r="D214" s="368"/>
      <c r="E214" s="368"/>
      <c r="F214" s="38"/>
      <c r="G214" s="377" t="str">
        <f>Dnevnik!$K$1</f>
        <v>Fizika</v>
      </c>
      <c r="H214" s="377"/>
      <c r="I214" s="377"/>
      <c r="J214" s="377"/>
      <c r="K214" s="25"/>
    </row>
    <row r="215" spans="1:11" ht="15.75">
      <c r="A215" s="377" t="str">
        <f>Dnevnik!$F$1</f>
        <v>Francuski jezik</v>
      </c>
      <c r="B215" s="377"/>
      <c r="C215" s="374"/>
      <c r="D215" s="374"/>
      <c r="E215" s="374"/>
      <c r="F215" s="38"/>
      <c r="G215" s="377" t="str">
        <f>Dnevnik!$L$1</f>
        <v>Matematika</v>
      </c>
      <c r="H215" s="377"/>
      <c r="I215" s="377"/>
      <c r="J215" s="377"/>
      <c r="K215" s="25"/>
    </row>
    <row r="216" spans="1:11" ht="15.75">
      <c r="A216" s="377" t="str">
        <f>Dnevnik!$G$1</f>
        <v>Likovna kultura</v>
      </c>
      <c r="B216" s="377"/>
      <c r="C216" s="374"/>
      <c r="D216" s="374"/>
      <c r="E216" s="374"/>
      <c r="F216" s="38"/>
      <c r="G216" s="377" t="str">
        <f>Dnevnik!$M$1</f>
        <v>Biologija</v>
      </c>
      <c r="H216" s="377"/>
      <c r="I216" s="377"/>
      <c r="J216" s="377"/>
      <c r="K216" s="25"/>
    </row>
    <row r="217" spans="1:11" ht="15.75">
      <c r="A217" s="377" t="str">
        <f>Dnevnik!$H$1</f>
        <v>Muzicka kultura</v>
      </c>
      <c r="B217" s="377"/>
      <c r="C217" s="374"/>
      <c r="D217" s="374"/>
      <c r="E217" s="374"/>
      <c r="F217" s="38"/>
      <c r="G217" s="377" t="str">
        <f>Dnevnik!$N$1</f>
        <v>Hemija</v>
      </c>
      <c r="H217" s="377"/>
      <c r="I217" s="377"/>
      <c r="J217" s="377"/>
      <c r="K217" s="25"/>
    </row>
    <row r="218" spans="1:11" ht="15.75">
      <c r="A218" s="377" t="str">
        <f>Dnevnik!$I$1</f>
        <v>Istorija</v>
      </c>
      <c r="B218" s="377"/>
      <c r="C218" s="374"/>
      <c r="D218" s="374"/>
      <c r="E218" s="374"/>
      <c r="F218" s="38"/>
      <c r="G218" s="377" t="str">
        <f>Dnevnik!$O$1</f>
        <v>Tehnicko obrazovanje</v>
      </c>
      <c r="H218" s="377"/>
      <c r="I218" s="377"/>
      <c r="J218" s="377"/>
      <c r="K218" s="25"/>
    </row>
    <row r="219" spans="1:11" ht="15.75">
      <c r="A219" s="377" t="str">
        <f>Dnevnik!$J$1</f>
        <v>Geografija</v>
      </c>
      <c r="B219" s="377"/>
      <c r="C219" s="374"/>
      <c r="D219" s="374"/>
      <c r="E219" s="374"/>
      <c r="F219" s="38"/>
      <c r="G219" s="377" t="str">
        <f>Dnevnik!$P$1</f>
        <v>Fizicko vaspitanje</v>
      </c>
      <c r="H219" s="377"/>
      <c r="I219" s="377"/>
      <c r="J219" s="377"/>
      <c r="K219" s="25"/>
    </row>
    <row r="220" spans="1:11" s="7" customFormat="1" ht="16.5" thickBot="1">
      <c r="A220" s="39"/>
      <c r="B220" s="39"/>
      <c r="C220" s="32"/>
      <c r="D220" s="39"/>
      <c r="E220" s="39"/>
      <c r="F220" s="39"/>
      <c r="G220" s="39"/>
      <c r="H220" s="39"/>
      <c r="I220" s="39"/>
      <c r="J220" s="39"/>
      <c r="K220" s="33"/>
    </row>
    <row r="221" spans="1:11" ht="16.5" thickTop="1">
      <c r="A221" s="38"/>
      <c r="B221" s="38"/>
      <c r="C221" s="35"/>
      <c r="D221" s="38"/>
      <c r="E221" s="38"/>
      <c r="F221" s="38"/>
      <c r="G221" s="38"/>
      <c r="H221" s="38"/>
      <c r="I221" s="38"/>
      <c r="J221" s="38"/>
      <c r="K221" s="36"/>
    </row>
    <row r="222" spans="5:8" ht="18" customHeight="1">
      <c r="E222" s="371"/>
      <c r="F222" s="371"/>
      <c r="G222" s="371"/>
      <c r="H222" s="371"/>
    </row>
    <row r="223" spans="1:2" ht="16.5" thickBot="1">
      <c r="A223" s="22" t="s">
        <v>56</v>
      </c>
      <c r="B223" s="23"/>
    </row>
    <row r="224" spans="1:11" ht="17.25" thickTop="1">
      <c r="A224" s="24" t="s">
        <v>58</v>
      </c>
      <c r="B224" s="24"/>
      <c r="C224" s="368"/>
      <c r="D224" s="368"/>
      <c r="E224" s="368"/>
      <c r="H224" s="372" t="s">
        <v>60</v>
      </c>
      <c r="I224" s="372"/>
      <c r="J224" s="372"/>
      <c r="K224" s="146"/>
    </row>
    <row r="225" spans="1:11" ht="17.25" thickBot="1">
      <c r="A225" s="24" t="s">
        <v>57</v>
      </c>
      <c r="B225" s="24"/>
      <c r="C225" s="368"/>
      <c r="D225" s="368"/>
      <c r="E225" s="368"/>
      <c r="H225" s="372" t="s">
        <v>59</v>
      </c>
      <c r="I225" s="372"/>
      <c r="J225" s="372"/>
      <c r="K225" s="147"/>
    </row>
    <row r="226" spans="1:5" ht="16.5" thickTop="1">
      <c r="A226" s="26"/>
      <c r="B226" s="27" t="s">
        <v>74</v>
      </c>
      <c r="C226" s="368"/>
      <c r="D226" s="368"/>
      <c r="E226" s="368"/>
    </row>
    <row r="227" spans="1:11" ht="15.75">
      <c r="A227" s="377" t="str">
        <f>Dnevnik!$E$1</f>
        <v>Srpski jezik </v>
      </c>
      <c r="B227" s="377"/>
      <c r="C227" s="368"/>
      <c r="D227" s="368"/>
      <c r="E227" s="368"/>
      <c r="F227" s="38"/>
      <c r="G227" s="377" t="str">
        <f>Dnevnik!$K$1</f>
        <v>Fizika</v>
      </c>
      <c r="H227" s="377"/>
      <c r="I227" s="377"/>
      <c r="J227" s="377"/>
      <c r="K227" s="25"/>
    </row>
    <row r="228" spans="1:11" ht="15.75">
      <c r="A228" s="377" t="str">
        <f>Dnevnik!$F$1</f>
        <v>Francuski jezik</v>
      </c>
      <c r="B228" s="377"/>
      <c r="C228" s="374"/>
      <c r="D228" s="374"/>
      <c r="E228" s="374"/>
      <c r="F228" s="38"/>
      <c r="G228" s="377" t="str">
        <f>Dnevnik!$L$1</f>
        <v>Matematika</v>
      </c>
      <c r="H228" s="377"/>
      <c r="I228" s="377"/>
      <c r="J228" s="377"/>
      <c r="K228" s="25"/>
    </row>
    <row r="229" spans="1:11" ht="15.75">
      <c r="A229" s="377" t="str">
        <f>Dnevnik!$G$1</f>
        <v>Likovna kultura</v>
      </c>
      <c r="B229" s="377"/>
      <c r="C229" s="374"/>
      <c r="D229" s="374"/>
      <c r="E229" s="374"/>
      <c r="F229" s="38"/>
      <c r="G229" s="377" t="str">
        <f>Dnevnik!$M$1</f>
        <v>Biologija</v>
      </c>
      <c r="H229" s="377"/>
      <c r="I229" s="377"/>
      <c r="J229" s="377"/>
      <c r="K229" s="25"/>
    </row>
    <row r="230" spans="1:11" ht="15.75">
      <c r="A230" s="377" t="str">
        <f>Dnevnik!$H$1</f>
        <v>Muzicka kultura</v>
      </c>
      <c r="B230" s="377"/>
      <c r="C230" s="374"/>
      <c r="D230" s="374"/>
      <c r="E230" s="374"/>
      <c r="F230" s="38"/>
      <c r="G230" s="377" t="str">
        <f>Dnevnik!$N$1</f>
        <v>Hemija</v>
      </c>
      <c r="H230" s="377"/>
      <c r="I230" s="377"/>
      <c r="J230" s="377"/>
      <c r="K230" s="25"/>
    </row>
    <row r="231" spans="1:11" ht="15.75">
      <c r="A231" s="377" t="str">
        <f>Dnevnik!$I$1</f>
        <v>Istorija</v>
      </c>
      <c r="B231" s="377"/>
      <c r="C231" s="374"/>
      <c r="D231" s="374"/>
      <c r="E231" s="374"/>
      <c r="F231" s="38"/>
      <c r="G231" s="377" t="str">
        <f>Dnevnik!$O$1</f>
        <v>Tehnicko obrazovanje</v>
      </c>
      <c r="H231" s="377"/>
      <c r="I231" s="377"/>
      <c r="J231" s="377"/>
      <c r="K231" s="25"/>
    </row>
    <row r="232" spans="1:11" ht="15.75">
      <c r="A232" s="377" t="str">
        <f>Dnevnik!$J$1</f>
        <v>Geografija</v>
      </c>
      <c r="B232" s="377"/>
      <c r="C232" s="374"/>
      <c r="D232" s="374"/>
      <c r="E232" s="374"/>
      <c r="F232" s="38"/>
      <c r="G232" s="377" t="str">
        <f>Dnevnik!$P$1</f>
        <v>Fizicko vaspitanje</v>
      </c>
      <c r="H232" s="377"/>
      <c r="I232" s="377"/>
      <c r="J232" s="377"/>
      <c r="K232" s="25"/>
    </row>
    <row r="233" spans="1:11" ht="16.5" thickBot="1">
      <c r="A233" s="43"/>
      <c r="B233" s="43"/>
      <c r="C233" s="32"/>
      <c r="D233" s="43"/>
      <c r="E233" s="43"/>
      <c r="F233" s="43"/>
      <c r="G233" s="43"/>
      <c r="H233" s="43"/>
      <c r="I233" s="43"/>
      <c r="J233" s="43"/>
      <c r="K233" s="33"/>
    </row>
    <row r="234" spans="1:11" s="7" customFormat="1" ht="16.5" thickTop="1">
      <c r="A234" s="34"/>
      <c r="B234" s="34"/>
      <c r="C234" s="35"/>
      <c r="D234" s="34"/>
      <c r="E234" s="34"/>
      <c r="F234" s="34"/>
      <c r="G234" s="34"/>
      <c r="H234" s="34"/>
      <c r="I234" s="34"/>
      <c r="J234" s="34"/>
      <c r="K234" s="36"/>
    </row>
    <row r="235" spans="5:8" ht="18" customHeight="1">
      <c r="E235" s="371"/>
      <c r="F235" s="371"/>
      <c r="G235" s="371"/>
      <c r="H235" s="371"/>
    </row>
    <row r="236" spans="1:2" ht="16.5" thickBot="1">
      <c r="A236" s="22" t="s">
        <v>56</v>
      </c>
      <c r="B236" s="23"/>
    </row>
    <row r="237" spans="1:11" ht="17.25" thickTop="1">
      <c r="A237" s="24" t="s">
        <v>58</v>
      </c>
      <c r="B237" s="24"/>
      <c r="C237" s="368"/>
      <c r="D237" s="368"/>
      <c r="E237" s="368"/>
      <c r="H237" s="372" t="s">
        <v>60</v>
      </c>
      <c r="I237" s="372"/>
      <c r="J237" s="372"/>
      <c r="K237" s="146"/>
    </row>
    <row r="238" spans="1:11" ht="17.25" thickBot="1">
      <c r="A238" s="24" t="s">
        <v>57</v>
      </c>
      <c r="B238" s="24"/>
      <c r="C238" s="368"/>
      <c r="D238" s="368"/>
      <c r="E238" s="368"/>
      <c r="H238" s="372" t="s">
        <v>59</v>
      </c>
      <c r="I238" s="372"/>
      <c r="J238" s="372"/>
      <c r="K238" s="147"/>
    </row>
    <row r="239" spans="1:5" ht="16.5" thickTop="1">
      <c r="A239" s="26"/>
      <c r="B239" s="27" t="s">
        <v>74</v>
      </c>
      <c r="C239" s="368"/>
      <c r="D239" s="368"/>
      <c r="E239" s="368"/>
    </row>
    <row r="240" spans="1:11" ht="15.75">
      <c r="A240" s="377" t="str">
        <f>Dnevnik!$E$1</f>
        <v>Srpski jezik </v>
      </c>
      <c r="B240" s="377"/>
      <c r="C240" s="368"/>
      <c r="D240" s="368"/>
      <c r="E240" s="368"/>
      <c r="F240" s="38"/>
      <c r="G240" s="377" t="str">
        <f>Dnevnik!$K$1</f>
        <v>Fizika</v>
      </c>
      <c r="H240" s="377"/>
      <c r="I240" s="377"/>
      <c r="J240" s="377"/>
      <c r="K240" s="25"/>
    </row>
    <row r="241" spans="1:11" ht="15.75">
      <c r="A241" s="377" t="str">
        <f>Dnevnik!$F$1</f>
        <v>Francuski jezik</v>
      </c>
      <c r="B241" s="377"/>
      <c r="C241" s="374"/>
      <c r="D241" s="374"/>
      <c r="E241" s="374"/>
      <c r="F241" s="38"/>
      <c r="G241" s="377" t="str">
        <f>Dnevnik!$L$1</f>
        <v>Matematika</v>
      </c>
      <c r="H241" s="377"/>
      <c r="I241" s="377"/>
      <c r="J241" s="377"/>
      <c r="K241" s="25"/>
    </row>
    <row r="242" spans="1:11" ht="15.75">
      <c r="A242" s="377" t="str">
        <f>Dnevnik!$G$1</f>
        <v>Likovna kultura</v>
      </c>
      <c r="B242" s="377"/>
      <c r="C242" s="374"/>
      <c r="D242" s="374"/>
      <c r="E242" s="374"/>
      <c r="F242" s="38"/>
      <c r="G242" s="377" t="str">
        <f>Dnevnik!$M$1</f>
        <v>Biologija</v>
      </c>
      <c r="H242" s="377"/>
      <c r="I242" s="377"/>
      <c r="J242" s="377"/>
      <c r="K242" s="25"/>
    </row>
    <row r="243" spans="1:11" ht="15.75">
      <c r="A243" s="377" t="str">
        <f>Dnevnik!$H$1</f>
        <v>Muzicka kultura</v>
      </c>
      <c r="B243" s="377"/>
      <c r="C243" s="374"/>
      <c r="D243" s="374"/>
      <c r="E243" s="374"/>
      <c r="F243" s="38"/>
      <c r="G243" s="377" t="str">
        <f>Dnevnik!$N$1</f>
        <v>Hemija</v>
      </c>
      <c r="H243" s="377"/>
      <c r="I243" s="377"/>
      <c r="J243" s="377"/>
      <c r="K243" s="25"/>
    </row>
    <row r="244" spans="1:11" ht="15.75">
      <c r="A244" s="377" t="str">
        <f>Dnevnik!$I$1</f>
        <v>Istorija</v>
      </c>
      <c r="B244" s="377"/>
      <c r="C244" s="374"/>
      <c r="D244" s="374"/>
      <c r="E244" s="374"/>
      <c r="F244" s="38"/>
      <c r="G244" s="377" t="str">
        <f>Dnevnik!$O$1</f>
        <v>Tehnicko obrazovanje</v>
      </c>
      <c r="H244" s="377"/>
      <c r="I244" s="377"/>
      <c r="J244" s="377"/>
      <c r="K244" s="25"/>
    </row>
    <row r="245" spans="1:11" ht="15.75">
      <c r="A245" s="377" t="str">
        <f>Dnevnik!$J$1</f>
        <v>Geografija</v>
      </c>
      <c r="B245" s="377"/>
      <c r="C245" s="374"/>
      <c r="D245" s="374"/>
      <c r="E245" s="374"/>
      <c r="F245" s="38"/>
      <c r="G245" s="377" t="str">
        <f>Dnevnik!$P$1</f>
        <v>Fizicko vaspitanje</v>
      </c>
      <c r="H245" s="377"/>
      <c r="I245" s="377"/>
      <c r="J245" s="377"/>
      <c r="K245" s="25"/>
    </row>
    <row r="246" spans="1:11" s="7" customFormat="1" ht="16.5" thickBot="1">
      <c r="A246" s="39"/>
      <c r="B246" s="39"/>
      <c r="C246" s="32"/>
      <c r="D246" s="39"/>
      <c r="E246" s="39"/>
      <c r="F246" s="39"/>
      <c r="G246" s="39"/>
      <c r="H246" s="39"/>
      <c r="I246" s="39"/>
      <c r="J246" s="39"/>
      <c r="K246" s="33"/>
    </row>
    <row r="247" spans="1:11" s="7" customFormat="1" ht="16.5" thickTop="1">
      <c r="A247" s="34"/>
      <c r="B247" s="34"/>
      <c r="C247" s="35"/>
      <c r="D247" s="34"/>
      <c r="E247" s="34"/>
      <c r="F247" s="34"/>
      <c r="G247" s="34"/>
      <c r="H247" s="34"/>
      <c r="I247" s="34"/>
      <c r="J247" s="34"/>
      <c r="K247" s="36"/>
    </row>
    <row r="248" spans="5:8" ht="18" customHeight="1">
      <c r="E248" s="371"/>
      <c r="F248" s="371"/>
      <c r="G248" s="371"/>
      <c r="H248" s="371"/>
    </row>
    <row r="249" spans="1:2" ht="16.5" thickBot="1">
      <c r="A249" s="22" t="s">
        <v>56</v>
      </c>
      <c r="B249" s="23"/>
    </row>
    <row r="250" spans="1:11" ht="17.25" thickTop="1">
      <c r="A250" s="24" t="s">
        <v>58</v>
      </c>
      <c r="B250" s="24"/>
      <c r="C250" s="368"/>
      <c r="D250" s="368"/>
      <c r="E250" s="368"/>
      <c r="H250" s="372" t="s">
        <v>60</v>
      </c>
      <c r="I250" s="372"/>
      <c r="J250" s="372"/>
      <c r="K250" s="146"/>
    </row>
    <row r="251" spans="1:11" ht="17.25" thickBot="1">
      <c r="A251" s="24" t="s">
        <v>57</v>
      </c>
      <c r="B251" s="24"/>
      <c r="C251" s="368"/>
      <c r="D251" s="368"/>
      <c r="E251" s="368"/>
      <c r="H251" s="372" t="s">
        <v>59</v>
      </c>
      <c r="I251" s="372"/>
      <c r="J251" s="372"/>
      <c r="K251" s="147"/>
    </row>
    <row r="252" spans="1:5" ht="16.5" thickTop="1">
      <c r="A252" s="26"/>
      <c r="B252" s="27" t="s">
        <v>74</v>
      </c>
      <c r="C252" s="368"/>
      <c r="D252" s="368"/>
      <c r="E252" s="368"/>
    </row>
    <row r="253" spans="1:11" ht="15.75">
      <c r="A253" s="377" t="str">
        <f>Dnevnik!$E$1</f>
        <v>Srpski jezik </v>
      </c>
      <c r="B253" s="377"/>
      <c r="C253" s="368"/>
      <c r="D253" s="368"/>
      <c r="E253" s="368"/>
      <c r="F253" s="38"/>
      <c r="G253" s="377" t="str">
        <f>Dnevnik!$K$1</f>
        <v>Fizika</v>
      </c>
      <c r="H253" s="377"/>
      <c r="I253" s="377"/>
      <c r="J253" s="377"/>
      <c r="K253" s="25"/>
    </row>
    <row r="254" spans="1:11" ht="15.75">
      <c r="A254" s="377" t="str">
        <f>Dnevnik!$F$1</f>
        <v>Francuski jezik</v>
      </c>
      <c r="B254" s="377"/>
      <c r="C254" s="374"/>
      <c r="D254" s="374"/>
      <c r="E254" s="374"/>
      <c r="F254" s="38"/>
      <c r="G254" s="377" t="str">
        <f>Dnevnik!$L$1</f>
        <v>Matematika</v>
      </c>
      <c r="H254" s="377"/>
      <c r="I254" s="377"/>
      <c r="J254" s="377"/>
      <c r="K254" s="25"/>
    </row>
    <row r="255" spans="1:11" ht="15.75">
      <c r="A255" s="377" t="str">
        <f>Dnevnik!$G$1</f>
        <v>Likovna kultura</v>
      </c>
      <c r="B255" s="377"/>
      <c r="C255" s="374"/>
      <c r="D255" s="374"/>
      <c r="E255" s="374"/>
      <c r="F255" s="38"/>
      <c r="G255" s="377" t="str">
        <f>Dnevnik!$M$1</f>
        <v>Biologija</v>
      </c>
      <c r="H255" s="377"/>
      <c r="I255" s="377"/>
      <c r="J255" s="377"/>
      <c r="K255" s="25"/>
    </row>
    <row r="256" spans="1:11" ht="15.75">
      <c r="A256" s="377" t="str">
        <f>Dnevnik!$H$1</f>
        <v>Muzicka kultura</v>
      </c>
      <c r="B256" s="377"/>
      <c r="C256" s="374"/>
      <c r="D256" s="374"/>
      <c r="E256" s="374"/>
      <c r="F256" s="38"/>
      <c r="G256" s="377" t="str">
        <f>Dnevnik!$N$1</f>
        <v>Hemija</v>
      </c>
      <c r="H256" s="377"/>
      <c r="I256" s="377"/>
      <c r="J256" s="377"/>
      <c r="K256" s="25"/>
    </row>
    <row r="257" spans="1:11" ht="15.75">
      <c r="A257" s="377" t="str">
        <f>Dnevnik!$I$1</f>
        <v>Istorija</v>
      </c>
      <c r="B257" s="377"/>
      <c r="C257" s="374"/>
      <c r="D257" s="374"/>
      <c r="E257" s="374"/>
      <c r="F257" s="38"/>
      <c r="G257" s="377" t="str">
        <f>Dnevnik!$O$1</f>
        <v>Tehnicko obrazovanje</v>
      </c>
      <c r="H257" s="377"/>
      <c r="I257" s="377"/>
      <c r="J257" s="377"/>
      <c r="K257" s="25"/>
    </row>
    <row r="258" spans="1:11" ht="15.75">
      <c r="A258" s="377" t="str">
        <f>Dnevnik!$J$1</f>
        <v>Geografija</v>
      </c>
      <c r="B258" s="377"/>
      <c r="C258" s="374"/>
      <c r="D258" s="374"/>
      <c r="E258" s="374"/>
      <c r="F258" s="38"/>
      <c r="G258" s="377" t="str">
        <f>Dnevnik!$P$1</f>
        <v>Fizicko vaspitanje</v>
      </c>
      <c r="H258" s="377"/>
      <c r="I258" s="377"/>
      <c r="J258" s="377"/>
      <c r="K258" s="25"/>
    </row>
    <row r="259" spans="1:11" ht="17.25" thickBot="1">
      <c r="A259" s="40"/>
      <c r="B259" s="40"/>
      <c r="C259" s="41"/>
      <c r="D259" s="42"/>
      <c r="E259" s="42"/>
      <c r="F259" s="43"/>
      <c r="G259" s="40"/>
      <c r="H259" s="40"/>
      <c r="I259" s="40"/>
      <c r="J259" s="40"/>
      <c r="K259" s="41"/>
    </row>
    <row r="260" spans="1:11" ht="17.25" thickTop="1">
      <c r="A260" s="44"/>
      <c r="B260" s="44"/>
      <c r="C260" s="45"/>
      <c r="D260" s="46"/>
      <c r="E260" s="46"/>
      <c r="F260" s="38"/>
      <c r="G260" s="44"/>
      <c r="H260" s="44"/>
      <c r="I260" s="44"/>
      <c r="J260" s="44"/>
      <c r="K260" s="45"/>
    </row>
    <row r="261" spans="5:8" ht="18" customHeight="1">
      <c r="E261" s="371"/>
      <c r="F261" s="371"/>
      <c r="G261" s="371"/>
      <c r="H261" s="371"/>
    </row>
    <row r="262" spans="1:2" ht="16.5" thickBot="1">
      <c r="A262" s="22" t="s">
        <v>56</v>
      </c>
      <c r="B262" s="23"/>
    </row>
    <row r="263" spans="1:11" ht="17.25" thickTop="1">
      <c r="A263" s="24" t="s">
        <v>58</v>
      </c>
      <c r="B263" s="24"/>
      <c r="C263" s="368"/>
      <c r="D263" s="368"/>
      <c r="E263" s="368"/>
      <c r="H263" s="372" t="s">
        <v>60</v>
      </c>
      <c r="I263" s="372"/>
      <c r="J263" s="372"/>
      <c r="K263" s="146"/>
    </row>
    <row r="264" spans="1:11" ht="17.25" thickBot="1">
      <c r="A264" s="24" t="s">
        <v>57</v>
      </c>
      <c r="B264" s="24"/>
      <c r="C264" s="368"/>
      <c r="D264" s="368"/>
      <c r="E264" s="368"/>
      <c r="H264" s="372" t="s">
        <v>59</v>
      </c>
      <c r="I264" s="372"/>
      <c r="J264" s="372"/>
      <c r="K264" s="147"/>
    </row>
    <row r="265" spans="1:5" ht="16.5" thickTop="1">
      <c r="A265" s="26"/>
      <c r="B265" s="27" t="s">
        <v>74</v>
      </c>
      <c r="C265" s="368"/>
      <c r="D265" s="368"/>
      <c r="E265" s="368"/>
    </row>
    <row r="266" spans="1:11" ht="15.75">
      <c r="A266" s="377" t="str">
        <f>Dnevnik!$E$1</f>
        <v>Srpski jezik </v>
      </c>
      <c r="B266" s="377"/>
      <c r="C266" s="368"/>
      <c r="D266" s="368"/>
      <c r="E266" s="368"/>
      <c r="F266" s="38"/>
      <c r="G266" s="377" t="str">
        <f>Dnevnik!$K$1</f>
        <v>Fizika</v>
      </c>
      <c r="H266" s="377"/>
      <c r="I266" s="377"/>
      <c r="J266" s="377"/>
      <c r="K266" s="25"/>
    </row>
    <row r="267" spans="1:11" ht="15.75">
      <c r="A267" s="377" t="str">
        <f>Dnevnik!$F$1</f>
        <v>Francuski jezik</v>
      </c>
      <c r="B267" s="377"/>
      <c r="C267" s="374"/>
      <c r="D267" s="374"/>
      <c r="E267" s="374"/>
      <c r="F267" s="38"/>
      <c r="G267" s="377" t="str">
        <f>Dnevnik!$L$1</f>
        <v>Matematika</v>
      </c>
      <c r="H267" s="377"/>
      <c r="I267" s="377"/>
      <c r="J267" s="377"/>
      <c r="K267" s="25"/>
    </row>
    <row r="268" spans="1:11" ht="15.75">
      <c r="A268" s="377" t="str">
        <f>Dnevnik!$G$1</f>
        <v>Likovna kultura</v>
      </c>
      <c r="B268" s="377"/>
      <c r="C268" s="374"/>
      <c r="D268" s="374"/>
      <c r="E268" s="374"/>
      <c r="F268" s="38"/>
      <c r="G268" s="377" t="str">
        <f>Dnevnik!$M$1</f>
        <v>Biologija</v>
      </c>
      <c r="H268" s="377"/>
      <c r="I268" s="377"/>
      <c r="J268" s="377"/>
      <c r="K268" s="25"/>
    </row>
    <row r="269" spans="1:11" ht="15.75">
      <c r="A269" s="377" t="str">
        <f>Dnevnik!$H$1</f>
        <v>Muzicka kultura</v>
      </c>
      <c r="B269" s="377"/>
      <c r="C269" s="374"/>
      <c r="D269" s="374"/>
      <c r="E269" s="374"/>
      <c r="F269" s="38"/>
      <c r="G269" s="377" t="str">
        <f>Dnevnik!$N$1</f>
        <v>Hemija</v>
      </c>
      <c r="H269" s="377"/>
      <c r="I269" s="377"/>
      <c r="J269" s="377"/>
      <c r="K269" s="25"/>
    </row>
    <row r="270" spans="1:11" ht="15.75">
      <c r="A270" s="377" t="str">
        <f>Dnevnik!$I$1</f>
        <v>Istorija</v>
      </c>
      <c r="B270" s="377"/>
      <c r="C270" s="374"/>
      <c r="D270" s="374"/>
      <c r="E270" s="374"/>
      <c r="F270" s="38"/>
      <c r="G270" s="377" t="str">
        <f>Dnevnik!$O$1</f>
        <v>Tehnicko obrazovanje</v>
      </c>
      <c r="H270" s="377"/>
      <c r="I270" s="377"/>
      <c r="J270" s="377"/>
      <c r="K270" s="25"/>
    </row>
    <row r="271" spans="1:11" ht="15.75">
      <c r="A271" s="377" t="str">
        <f>Dnevnik!$J$1</f>
        <v>Geografija</v>
      </c>
      <c r="B271" s="377"/>
      <c r="C271" s="374"/>
      <c r="D271" s="374"/>
      <c r="E271" s="374"/>
      <c r="F271" s="38"/>
      <c r="G271" s="377" t="str">
        <f>Dnevnik!$P$1</f>
        <v>Fizicko vaspitanje</v>
      </c>
      <c r="H271" s="377"/>
      <c r="I271" s="377"/>
      <c r="J271" s="377"/>
      <c r="K271" s="25"/>
    </row>
    <row r="272" spans="1:11" ht="16.5" thickBot="1">
      <c r="A272" s="39"/>
      <c r="B272" s="39"/>
      <c r="C272" s="32"/>
      <c r="D272" s="39"/>
      <c r="E272" s="39"/>
      <c r="F272" s="39"/>
      <c r="G272" s="39"/>
      <c r="H272" s="39"/>
      <c r="I272" s="39"/>
      <c r="J272" s="39"/>
      <c r="K272" s="33"/>
    </row>
    <row r="273" spans="1:11" ht="16.5" thickTop="1">
      <c r="A273" s="38"/>
      <c r="B273" s="38"/>
      <c r="C273" s="35"/>
      <c r="D273" s="38"/>
      <c r="E273" s="38"/>
      <c r="F273" s="38"/>
      <c r="G273" s="38"/>
      <c r="H273" s="38"/>
      <c r="I273" s="38"/>
      <c r="J273" s="38"/>
      <c r="K273" s="36"/>
    </row>
    <row r="274" spans="5:8" ht="18" customHeight="1">
      <c r="E274" s="371"/>
      <c r="F274" s="371"/>
      <c r="G274" s="371"/>
      <c r="H274" s="371"/>
    </row>
    <row r="275" spans="1:2" ht="16.5" thickBot="1">
      <c r="A275" s="22" t="s">
        <v>56</v>
      </c>
      <c r="B275" s="23"/>
    </row>
    <row r="276" spans="1:11" ht="17.25" thickTop="1">
      <c r="A276" s="24" t="s">
        <v>58</v>
      </c>
      <c r="B276" s="24"/>
      <c r="C276" s="378"/>
      <c r="D276" s="378"/>
      <c r="E276" s="378"/>
      <c r="H276" s="372" t="s">
        <v>60</v>
      </c>
      <c r="I276" s="372"/>
      <c r="J276" s="372"/>
      <c r="K276" s="146"/>
    </row>
    <row r="277" spans="1:11" ht="17.25" thickBot="1">
      <c r="A277" s="24" t="s">
        <v>57</v>
      </c>
      <c r="B277" s="24"/>
      <c r="C277" s="373"/>
      <c r="D277" s="373"/>
      <c r="E277" s="373"/>
      <c r="H277" s="372" t="s">
        <v>59</v>
      </c>
      <c r="I277" s="372"/>
      <c r="J277" s="372"/>
      <c r="K277" s="147"/>
    </row>
    <row r="278" spans="1:5" ht="16.5" thickTop="1">
      <c r="A278" s="26"/>
      <c r="B278" s="27" t="s">
        <v>74</v>
      </c>
      <c r="C278" s="373"/>
      <c r="D278" s="373"/>
      <c r="E278" s="373"/>
    </row>
    <row r="279" spans="1:11" ht="15.75">
      <c r="A279" s="377" t="str">
        <f>Dnevnik!$E$1</f>
        <v>Srpski jezik </v>
      </c>
      <c r="B279" s="377"/>
      <c r="C279" s="373"/>
      <c r="D279" s="373"/>
      <c r="E279" s="373"/>
      <c r="F279" s="38"/>
      <c r="G279" s="377" t="str">
        <f>Dnevnik!$K$1</f>
        <v>Fizika</v>
      </c>
      <c r="H279" s="377"/>
      <c r="I279" s="377"/>
      <c r="J279" s="377"/>
      <c r="K279" s="25"/>
    </row>
    <row r="280" spans="1:11" ht="15.75">
      <c r="A280" s="377" t="str">
        <f>Dnevnik!$F$1</f>
        <v>Francuski jezik</v>
      </c>
      <c r="B280" s="377"/>
      <c r="C280" s="373"/>
      <c r="D280" s="373"/>
      <c r="E280" s="373"/>
      <c r="F280" s="38"/>
      <c r="G280" s="377" t="str">
        <f>Dnevnik!$L$1</f>
        <v>Matematika</v>
      </c>
      <c r="H280" s="377"/>
      <c r="I280" s="377"/>
      <c r="J280" s="377"/>
      <c r="K280" s="25"/>
    </row>
    <row r="281" spans="1:11" ht="15.75">
      <c r="A281" s="377" t="str">
        <f>Dnevnik!$G$1</f>
        <v>Likovna kultura</v>
      </c>
      <c r="B281" s="377"/>
      <c r="C281" s="373"/>
      <c r="D281" s="373"/>
      <c r="E281" s="373"/>
      <c r="F281" s="38"/>
      <c r="G281" s="377" t="str">
        <f>Dnevnik!$M$1</f>
        <v>Biologija</v>
      </c>
      <c r="H281" s="377"/>
      <c r="I281" s="377"/>
      <c r="J281" s="377"/>
      <c r="K281" s="25"/>
    </row>
    <row r="282" spans="1:11" ht="15.75">
      <c r="A282" s="377" t="str">
        <f>Dnevnik!$H$1</f>
        <v>Muzicka kultura</v>
      </c>
      <c r="B282" s="377"/>
      <c r="C282" s="373"/>
      <c r="D282" s="373"/>
      <c r="E282" s="373"/>
      <c r="F282" s="38"/>
      <c r="G282" s="377" t="str">
        <f>Dnevnik!$N$1</f>
        <v>Hemija</v>
      </c>
      <c r="H282" s="377"/>
      <c r="I282" s="377"/>
      <c r="J282" s="377"/>
      <c r="K282" s="25"/>
    </row>
    <row r="283" spans="1:11" ht="15.75">
      <c r="A283" s="377" t="str">
        <f>Dnevnik!$I$1</f>
        <v>Istorija</v>
      </c>
      <c r="B283" s="377"/>
      <c r="C283" s="373"/>
      <c r="D283" s="373"/>
      <c r="E283" s="373"/>
      <c r="F283" s="38"/>
      <c r="G283" s="377" t="str">
        <f>Dnevnik!$O$1</f>
        <v>Tehnicko obrazovanje</v>
      </c>
      <c r="H283" s="377"/>
      <c r="I283" s="377"/>
      <c r="J283" s="377"/>
      <c r="K283" s="25"/>
    </row>
    <row r="284" spans="1:11" ht="15.75">
      <c r="A284" s="377" t="str">
        <f>Dnevnik!$J$1</f>
        <v>Geografija</v>
      </c>
      <c r="B284" s="377"/>
      <c r="C284" s="373"/>
      <c r="D284" s="373"/>
      <c r="E284" s="373"/>
      <c r="F284" s="38"/>
      <c r="G284" s="377" t="str">
        <f>Dnevnik!$P$1</f>
        <v>Fizicko vaspitanje</v>
      </c>
      <c r="H284" s="377"/>
      <c r="I284" s="377"/>
      <c r="J284" s="377"/>
      <c r="K284" s="25"/>
    </row>
    <row r="285" spans="1:11" ht="16.5" thickBot="1">
      <c r="A285" s="43"/>
      <c r="B285" s="43"/>
      <c r="C285" s="51"/>
      <c r="D285" s="52"/>
      <c r="E285" s="52"/>
      <c r="F285" s="43"/>
      <c r="G285" s="43"/>
      <c r="H285" s="43"/>
      <c r="I285" s="43"/>
      <c r="J285" s="43"/>
      <c r="K285" s="33"/>
    </row>
    <row r="286" spans="1:11" ht="16.5" thickTop="1">
      <c r="A286" s="34"/>
      <c r="B286" s="34"/>
      <c r="C286" s="35"/>
      <c r="D286" s="34"/>
      <c r="E286" s="34"/>
      <c r="F286" s="34"/>
      <c r="G286" s="34"/>
      <c r="H286" s="34"/>
      <c r="I286" s="34"/>
      <c r="J286" s="34"/>
      <c r="K286" s="36"/>
    </row>
    <row r="287" spans="5:8" ht="18" customHeight="1">
      <c r="E287" s="371"/>
      <c r="F287" s="371"/>
      <c r="G287" s="371"/>
      <c r="H287" s="371"/>
    </row>
    <row r="288" spans="1:2" ht="16.5" thickBot="1">
      <c r="A288" s="22" t="s">
        <v>56</v>
      </c>
      <c r="B288" s="23"/>
    </row>
    <row r="289" spans="1:11" ht="17.25" thickTop="1">
      <c r="A289" s="24" t="s">
        <v>58</v>
      </c>
      <c r="B289" s="24"/>
      <c r="C289" s="368"/>
      <c r="D289" s="368"/>
      <c r="E289" s="368"/>
      <c r="H289" s="372" t="s">
        <v>60</v>
      </c>
      <c r="I289" s="372"/>
      <c r="J289" s="372"/>
      <c r="K289" s="146"/>
    </row>
    <row r="290" spans="1:11" ht="17.25" thickBot="1">
      <c r="A290" s="24" t="s">
        <v>57</v>
      </c>
      <c r="B290" s="24"/>
      <c r="C290" s="368"/>
      <c r="D290" s="368"/>
      <c r="E290" s="368"/>
      <c r="H290" s="372" t="s">
        <v>59</v>
      </c>
      <c r="I290" s="372"/>
      <c r="J290" s="372"/>
      <c r="K290" s="147"/>
    </row>
    <row r="291" spans="1:5" ht="16.5" thickTop="1">
      <c r="A291" s="26"/>
      <c r="B291" s="27" t="s">
        <v>74</v>
      </c>
      <c r="C291" s="368"/>
      <c r="D291" s="368"/>
      <c r="E291" s="368"/>
    </row>
    <row r="292" spans="1:11" ht="15.75">
      <c r="A292" s="377" t="str">
        <f>Dnevnik!$E$1</f>
        <v>Srpski jezik </v>
      </c>
      <c r="B292" s="377"/>
      <c r="C292" s="368"/>
      <c r="D292" s="368"/>
      <c r="E292" s="368"/>
      <c r="F292" s="38"/>
      <c r="G292" s="377" t="str">
        <f>Dnevnik!$K$1</f>
        <v>Fizika</v>
      </c>
      <c r="H292" s="377"/>
      <c r="I292" s="377"/>
      <c r="J292" s="377"/>
      <c r="K292" s="25"/>
    </row>
    <row r="293" spans="1:11" ht="15.75">
      <c r="A293" s="377" t="str">
        <f>Dnevnik!$F$1</f>
        <v>Francuski jezik</v>
      </c>
      <c r="B293" s="377"/>
      <c r="C293" s="374"/>
      <c r="D293" s="374"/>
      <c r="E293" s="374"/>
      <c r="F293" s="38"/>
      <c r="G293" s="377" t="str">
        <f>Dnevnik!$L$1</f>
        <v>Matematika</v>
      </c>
      <c r="H293" s="377"/>
      <c r="I293" s="377"/>
      <c r="J293" s="377"/>
      <c r="K293" s="25"/>
    </row>
    <row r="294" spans="1:11" ht="15.75">
      <c r="A294" s="377" t="s">
        <v>108</v>
      </c>
      <c r="B294" s="377"/>
      <c r="C294" s="374"/>
      <c r="D294" s="374"/>
      <c r="E294" s="374"/>
      <c r="F294" s="38"/>
      <c r="G294" s="377" t="str">
        <f>Dnevnik!$M$1</f>
        <v>Biologija</v>
      </c>
      <c r="H294" s="377"/>
      <c r="I294" s="377"/>
      <c r="J294" s="377"/>
      <c r="K294" s="25"/>
    </row>
    <row r="295" spans="1:11" ht="15.75">
      <c r="A295" s="377" t="str">
        <f>Dnevnik!$H$1</f>
        <v>Muzicka kultura</v>
      </c>
      <c r="B295" s="377"/>
      <c r="C295" s="374"/>
      <c r="D295" s="374"/>
      <c r="E295" s="374"/>
      <c r="F295" s="38"/>
      <c r="G295" s="377" t="str">
        <f>Dnevnik!$N$1</f>
        <v>Hemija</v>
      </c>
      <c r="H295" s="377"/>
      <c r="I295" s="377"/>
      <c r="J295" s="377"/>
      <c r="K295" s="25"/>
    </row>
    <row r="296" spans="1:11" ht="15.75">
      <c r="A296" s="377" t="str">
        <f>Dnevnik!$I$1</f>
        <v>Istorija</v>
      </c>
      <c r="B296" s="377"/>
      <c r="C296" s="374"/>
      <c r="D296" s="374"/>
      <c r="E296" s="374"/>
      <c r="F296" s="38"/>
      <c r="G296" s="377" t="str">
        <f>Dnevnik!$O$1</f>
        <v>Tehnicko obrazovanje</v>
      </c>
      <c r="H296" s="377"/>
      <c r="I296" s="377"/>
      <c r="J296" s="377"/>
      <c r="K296" s="25"/>
    </row>
    <row r="297" spans="1:11" ht="15.75">
      <c r="A297" s="377" t="str">
        <f>Dnevnik!$J$1</f>
        <v>Geografija</v>
      </c>
      <c r="B297" s="377"/>
      <c r="C297" s="374"/>
      <c r="D297" s="374"/>
      <c r="E297" s="374"/>
      <c r="F297" s="38"/>
      <c r="G297" s="377" t="str">
        <f>Dnevnik!$P$1</f>
        <v>Fizicko vaspitanje</v>
      </c>
      <c r="H297" s="377"/>
      <c r="I297" s="377"/>
      <c r="J297" s="377"/>
      <c r="K297" s="25"/>
    </row>
    <row r="298" spans="1:11" ht="16.5" thickBot="1">
      <c r="A298" s="39"/>
      <c r="B298" s="39"/>
      <c r="C298" s="32"/>
      <c r="D298" s="39"/>
      <c r="E298" s="39"/>
      <c r="F298" s="39"/>
      <c r="G298" s="39"/>
      <c r="H298" s="39"/>
      <c r="I298" s="39"/>
      <c r="J298" s="39"/>
      <c r="K298" s="33"/>
    </row>
    <row r="299" spans="1:11" ht="16.5" thickTop="1">
      <c r="A299" s="34"/>
      <c r="B299" s="34"/>
      <c r="C299" s="35"/>
      <c r="D299" s="34"/>
      <c r="E299" s="34"/>
      <c r="F299" s="34"/>
      <c r="G299" s="34"/>
      <c r="H299" s="34"/>
      <c r="I299" s="34"/>
      <c r="J299" s="34"/>
      <c r="K299" s="36"/>
    </row>
    <row r="300" spans="5:8" ht="18" customHeight="1">
      <c r="E300" s="371"/>
      <c r="F300" s="371"/>
      <c r="G300" s="371"/>
      <c r="H300" s="371"/>
    </row>
    <row r="301" spans="1:2" ht="17.25" thickBot="1">
      <c r="A301" s="53" t="s">
        <v>56</v>
      </c>
      <c r="B301" s="20"/>
    </row>
    <row r="302" spans="1:11" ht="17.25" thickTop="1">
      <c r="A302" s="24" t="s">
        <v>58</v>
      </c>
      <c r="B302" s="24"/>
      <c r="C302" s="368"/>
      <c r="D302" s="368"/>
      <c r="E302" s="368"/>
      <c r="H302" s="372" t="s">
        <v>60</v>
      </c>
      <c r="I302" s="372"/>
      <c r="J302" s="372"/>
      <c r="K302" s="146"/>
    </row>
    <row r="303" spans="1:11" ht="17.25" thickBot="1">
      <c r="A303" s="24" t="s">
        <v>57</v>
      </c>
      <c r="B303" s="24"/>
      <c r="C303" s="368"/>
      <c r="D303" s="368"/>
      <c r="E303" s="368"/>
      <c r="H303" s="372" t="s">
        <v>59</v>
      </c>
      <c r="I303" s="372"/>
      <c r="J303" s="372"/>
      <c r="K303" s="147"/>
    </row>
    <row r="304" spans="2:5" ht="17.25" thickTop="1">
      <c r="B304" s="37" t="s">
        <v>74</v>
      </c>
      <c r="C304" s="368"/>
      <c r="D304" s="368"/>
      <c r="E304" s="368"/>
    </row>
    <row r="305" spans="1:11" ht="15">
      <c r="A305" s="375" t="str">
        <f>Dnevnik!$E$1</f>
        <v>Srpski jezik </v>
      </c>
      <c r="B305" s="375"/>
      <c r="C305" s="368"/>
      <c r="D305" s="368"/>
      <c r="E305" s="368"/>
      <c r="F305" s="38"/>
      <c r="G305" s="375" t="str">
        <f>Dnevnik!$K$1</f>
        <v>Fizika</v>
      </c>
      <c r="H305" s="375"/>
      <c r="I305" s="375"/>
      <c r="J305" s="375"/>
      <c r="K305" s="25"/>
    </row>
    <row r="306" spans="1:11" ht="15">
      <c r="A306" s="375" t="str">
        <f>Dnevnik!$F$1</f>
        <v>Francuski jezik</v>
      </c>
      <c r="B306" s="375"/>
      <c r="C306" s="374"/>
      <c r="D306" s="374"/>
      <c r="E306" s="374"/>
      <c r="F306" s="38"/>
      <c r="G306" s="375" t="str">
        <f>Dnevnik!$L$1</f>
        <v>Matematika</v>
      </c>
      <c r="H306" s="375"/>
      <c r="I306" s="375"/>
      <c r="J306" s="375"/>
      <c r="K306" s="25"/>
    </row>
    <row r="307" spans="1:11" ht="15.75">
      <c r="A307" s="376" t="s">
        <v>66</v>
      </c>
      <c r="B307" s="376"/>
      <c r="C307" s="374"/>
      <c r="D307" s="374"/>
      <c r="E307" s="374"/>
      <c r="F307" s="38"/>
      <c r="G307" s="375" t="str">
        <f>Dnevnik!$M$1</f>
        <v>Biologija</v>
      </c>
      <c r="H307" s="375"/>
      <c r="I307" s="375"/>
      <c r="J307" s="375"/>
      <c r="K307" s="25"/>
    </row>
    <row r="308" spans="1:11" ht="15">
      <c r="A308" s="375" t="str">
        <f>Dnevnik!$H$1</f>
        <v>Muzicka kultura</v>
      </c>
      <c r="B308" s="375"/>
      <c r="C308" s="374"/>
      <c r="D308" s="374"/>
      <c r="E308" s="374"/>
      <c r="F308" s="38"/>
      <c r="G308" s="375" t="str">
        <f>Dnevnik!$N$1</f>
        <v>Hemija</v>
      </c>
      <c r="H308" s="375"/>
      <c r="I308" s="375"/>
      <c r="J308" s="375"/>
      <c r="K308" s="25"/>
    </row>
    <row r="309" spans="1:11" ht="15">
      <c r="A309" s="375" t="str">
        <f>Dnevnik!$I$1</f>
        <v>Istorija</v>
      </c>
      <c r="B309" s="375"/>
      <c r="C309" s="374"/>
      <c r="D309" s="374"/>
      <c r="E309" s="374"/>
      <c r="F309" s="38"/>
      <c r="G309" s="375" t="str">
        <f>Dnevnik!$O$1</f>
        <v>Tehnicko obrazovanje</v>
      </c>
      <c r="H309" s="375"/>
      <c r="I309" s="375"/>
      <c r="J309" s="375"/>
      <c r="K309" s="25"/>
    </row>
    <row r="310" spans="1:11" ht="15">
      <c r="A310" s="375" t="str">
        <f>Dnevnik!$J$1</f>
        <v>Geografija</v>
      </c>
      <c r="B310" s="375"/>
      <c r="C310" s="374"/>
      <c r="D310" s="374"/>
      <c r="E310" s="374"/>
      <c r="F310" s="38"/>
      <c r="G310" s="375" t="str">
        <f>Dnevnik!$P$1</f>
        <v>Fizicko vaspitanje</v>
      </c>
      <c r="H310" s="375"/>
      <c r="I310" s="375"/>
      <c r="J310" s="375"/>
      <c r="K310" s="25"/>
    </row>
    <row r="311" spans="1:11" ht="16.5">
      <c r="A311" s="44"/>
      <c r="B311" s="44"/>
      <c r="C311" s="45"/>
      <c r="D311" s="46"/>
      <c r="E311" s="46"/>
      <c r="F311" s="38"/>
      <c r="G311" s="44"/>
      <c r="H311" s="44"/>
      <c r="I311" s="44"/>
      <c r="J311" s="44"/>
      <c r="K311" s="45"/>
    </row>
    <row r="312" spans="5:8" ht="18" customHeight="1">
      <c r="E312" s="371"/>
      <c r="F312" s="371"/>
      <c r="G312" s="371"/>
      <c r="H312" s="371"/>
    </row>
    <row r="313" spans="1:2" ht="16.5">
      <c r="A313" s="53" t="s">
        <v>56</v>
      </c>
      <c r="B313" s="20"/>
    </row>
    <row r="314" spans="1:11" ht="17.25" thickBot="1">
      <c r="A314" s="24" t="s">
        <v>58</v>
      </c>
      <c r="B314" s="24"/>
      <c r="C314" s="368">
        <f>Dnevnik!$T$28</f>
        <v>0</v>
      </c>
      <c r="D314" s="368"/>
      <c r="E314" s="368"/>
      <c r="H314" s="372" t="s">
        <v>60</v>
      </c>
      <c r="I314" s="372"/>
      <c r="J314" s="372"/>
      <c r="K314" s="147"/>
    </row>
    <row r="315" spans="1:11" ht="17.25" thickTop="1">
      <c r="A315" s="24" t="s">
        <v>57</v>
      </c>
      <c r="B315" s="24"/>
      <c r="C315" s="368"/>
      <c r="D315" s="368"/>
      <c r="E315" s="368"/>
      <c r="H315" s="372" t="s">
        <v>59</v>
      </c>
      <c r="I315" s="372"/>
      <c r="J315" s="372"/>
      <c r="K315" s="179"/>
    </row>
    <row r="316" spans="2:5" ht="16.5">
      <c r="B316" s="37" t="s">
        <v>74</v>
      </c>
      <c r="C316" s="368"/>
      <c r="D316" s="368"/>
      <c r="E316" s="368"/>
    </row>
    <row r="317" spans="1:11" ht="15">
      <c r="A317" s="375" t="str">
        <f>Dnevnik!$E$1</f>
        <v>Srpski jezik </v>
      </c>
      <c r="B317" s="375"/>
      <c r="C317" s="368"/>
      <c r="D317" s="368"/>
      <c r="E317" s="368"/>
      <c r="F317" s="38"/>
      <c r="G317" s="375" t="str">
        <f>Dnevnik!$K$1</f>
        <v>Fizika</v>
      </c>
      <c r="H317" s="375"/>
      <c r="I317" s="375"/>
      <c r="J317" s="375"/>
      <c r="K317" s="25"/>
    </row>
    <row r="318" spans="1:11" ht="15">
      <c r="A318" s="375" t="str">
        <f>Dnevnik!$F$1</f>
        <v>Francuski jezik</v>
      </c>
      <c r="B318" s="375"/>
      <c r="C318" s="374"/>
      <c r="D318" s="374"/>
      <c r="E318" s="374"/>
      <c r="F318" s="38"/>
      <c r="G318" s="375" t="str">
        <f>Dnevnik!$L$1</f>
        <v>Matematika</v>
      </c>
      <c r="H318" s="375"/>
      <c r="I318" s="375"/>
      <c r="J318" s="375"/>
      <c r="K318" s="25"/>
    </row>
    <row r="319" spans="1:11" ht="15">
      <c r="A319" s="375" t="s">
        <v>44</v>
      </c>
      <c r="B319" s="375"/>
      <c r="C319" s="374"/>
      <c r="D319" s="374"/>
      <c r="E319" s="374"/>
      <c r="F319" s="38"/>
      <c r="G319" s="375" t="str">
        <f>Dnevnik!$M$1</f>
        <v>Biologija</v>
      </c>
      <c r="H319" s="375"/>
      <c r="I319" s="375"/>
      <c r="J319" s="375"/>
      <c r="K319" s="25"/>
    </row>
    <row r="320" spans="1:11" ht="15">
      <c r="A320" s="375" t="str">
        <f>Dnevnik!$H$1</f>
        <v>Muzicka kultura</v>
      </c>
      <c r="B320" s="375"/>
      <c r="C320" s="374"/>
      <c r="D320" s="374"/>
      <c r="E320" s="374"/>
      <c r="F320" s="38"/>
      <c r="G320" s="375" t="str">
        <f>Dnevnik!$N$1</f>
        <v>Hemija</v>
      </c>
      <c r="H320" s="375"/>
      <c r="I320" s="375"/>
      <c r="J320" s="375"/>
      <c r="K320" s="25"/>
    </row>
    <row r="321" spans="1:11" ht="15">
      <c r="A321" s="375" t="str">
        <f>Dnevnik!$I$1</f>
        <v>Istorija</v>
      </c>
      <c r="B321" s="375"/>
      <c r="C321" s="374"/>
      <c r="D321" s="374"/>
      <c r="E321" s="374"/>
      <c r="F321" s="38"/>
      <c r="G321" s="375" t="str">
        <f>Dnevnik!$O$1</f>
        <v>Tehnicko obrazovanje</v>
      </c>
      <c r="H321" s="375"/>
      <c r="I321" s="375"/>
      <c r="J321" s="375"/>
      <c r="K321" s="25"/>
    </row>
    <row r="322" spans="1:11" ht="15">
      <c r="A322" s="375" t="str">
        <f>Dnevnik!$J$1</f>
        <v>Geografija</v>
      </c>
      <c r="B322" s="375"/>
      <c r="C322" s="374"/>
      <c r="D322" s="374"/>
      <c r="E322" s="374"/>
      <c r="F322" s="38"/>
      <c r="G322" s="375" t="str">
        <f>Dnevnik!$P$1</f>
        <v>Fizicko vaspitanje</v>
      </c>
      <c r="H322" s="375"/>
      <c r="I322" s="375"/>
      <c r="J322" s="375"/>
      <c r="K322" s="25"/>
    </row>
    <row r="323" spans="1:11" ht="16.5" thickBot="1">
      <c r="A323" s="54"/>
      <c r="B323" s="54"/>
      <c r="C323" s="55"/>
      <c r="D323" s="54"/>
      <c r="E323" s="54"/>
      <c r="F323" s="54"/>
      <c r="G323" s="54"/>
      <c r="H323" s="54"/>
      <c r="I323" s="54"/>
      <c r="J323" s="54"/>
      <c r="K323" s="56"/>
    </row>
    <row r="324" spans="1:11" ht="16.5" thickTop="1">
      <c r="A324" s="34"/>
      <c r="B324" s="34"/>
      <c r="C324" s="35"/>
      <c r="D324" s="34"/>
      <c r="E324" s="34"/>
      <c r="F324" s="34"/>
      <c r="G324" s="34"/>
      <c r="H324" s="34"/>
      <c r="I324" s="34"/>
      <c r="J324" s="34"/>
      <c r="K324" s="36"/>
    </row>
    <row r="325" spans="5:8" ht="18" customHeight="1">
      <c r="E325" s="371"/>
      <c r="F325" s="371"/>
      <c r="G325" s="371"/>
      <c r="H325" s="371"/>
    </row>
    <row r="326" spans="1:2" ht="17.25" thickBot="1">
      <c r="A326" s="53" t="s">
        <v>56</v>
      </c>
      <c r="B326" s="20"/>
    </row>
    <row r="327" spans="1:11" ht="17.25" thickTop="1">
      <c r="A327" s="24" t="s">
        <v>58</v>
      </c>
      <c r="B327" s="24"/>
      <c r="C327" s="368">
        <f>Dnevnik!$T$37</f>
        <v>0</v>
      </c>
      <c r="D327" s="368"/>
      <c r="E327" s="368"/>
      <c r="H327" s="372" t="s">
        <v>60</v>
      </c>
      <c r="I327" s="372"/>
      <c r="J327" s="372"/>
      <c r="K327" s="146"/>
    </row>
    <row r="328" spans="1:11" ht="17.25" thickBot="1">
      <c r="A328" s="24" t="s">
        <v>57</v>
      </c>
      <c r="B328" s="24"/>
      <c r="C328" s="368">
        <f>Dnevnik!$S$37</f>
        <v>0</v>
      </c>
      <c r="D328" s="368"/>
      <c r="E328" s="368"/>
      <c r="H328" s="372" t="s">
        <v>59</v>
      </c>
      <c r="I328" s="372"/>
      <c r="J328" s="372"/>
      <c r="K328" s="147"/>
    </row>
    <row r="329" spans="2:5" ht="17.25" thickTop="1">
      <c r="B329" s="37" t="s">
        <v>74</v>
      </c>
      <c r="C329" s="368"/>
      <c r="D329" s="368"/>
      <c r="E329" s="368"/>
    </row>
    <row r="330" spans="1:11" ht="15">
      <c r="A330" s="375" t="str">
        <f>Dnevnik!$E$1</f>
        <v>Srpski jezik </v>
      </c>
      <c r="B330" s="375"/>
      <c r="C330" s="368"/>
      <c r="D330" s="368"/>
      <c r="E330" s="368"/>
      <c r="F330" s="38"/>
      <c r="G330" s="375" t="str">
        <f>Dnevnik!$K$1</f>
        <v>Fizika</v>
      </c>
      <c r="H330" s="375"/>
      <c r="I330" s="375"/>
      <c r="J330" s="375"/>
      <c r="K330" s="25"/>
    </row>
    <row r="331" spans="1:11" ht="15">
      <c r="A331" s="375" t="str">
        <f>Dnevnik!$F$1</f>
        <v>Francuski jezik</v>
      </c>
      <c r="B331" s="375"/>
      <c r="C331" s="374"/>
      <c r="D331" s="374"/>
      <c r="E331" s="374"/>
      <c r="F331" s="38"/>
      <c r="G331" s="375" t="str">
        <f>Dnevnik!$L$1</f>
        <v>Matematika</v>
      </c>
      <c r="H331" s="375"/>
      <c r="I331" s="375"/>
      <c r="J331" s="375"/>
      <c r="K331" s="25"/>
    </row>
    <row r="332" spans="1:11" ht="15">
      <c r="A332" s="375" t="s">
        <v>44</v>
      </c>
      <c r="B332" s="375"/>
      <c r="C332" s="374"/>
      <c r="D332" s="374"/>
      <c r="E332" s="374"/>
      <c r="F332" s="38"/>
      <c r="G332" s="375" t="str">
        <f>Dnevnik!$M$1</f>
        <v>Biologija</v>
      </c>
      <c r="H332" s="375"/>
      <c r="I332" s="375"/>
      <c r="J332" s="375"/>
      <c r="K332" s="25"/>
    </row>
    <row r="333" spans="1:11" ht="15">
      <c r="A333" s="375" t="str">
        <f>Dnevnik!$H$1</f>
        <v>Muzicka kultura</v>
      </c>
      <c r="B333" s="375"/>
      <c r="C333" s="374"/>
      <c r="D333" s="374"/>
      <c r="E333" s="374"/>
      <c r="F333" s="38"/>
      <c r="G333" s="375" t="str">
        <f>Dnevnik!$N$1</f>
        <v>Hemija</v>
      </c>
      <c r="H333" s="375"/>
      <c r="I333" s="375"/>
      <c r="J333" s="375"/>
      <c r="K333" s="25"/>
    </row>
    <row r="334" spans="1:11" ht="15">
      <c r="A334" s="375" t="str">
        <f>Dnevnik!$I$1</f>
        <v>Istorija</v>
      </c>
      <c r="B334" s="375"/>
      <c r="C334" s="374"/>
      <c r="D334" s="374"/>
      <c r="E334" s="374"/>
      <c r="F334" s="38"/>
      <c r="G334" s="375" t="str">
        <f>Dnevnik!$O$1</f>
        <v>Tehnicko obrazovanje</v>
      </c>
      <c r="H334" s="375"/>
      <c r="I334" s="375"/>
      <c r="J334" s="375"/>
      <c r="K334" s="25"/>
    </row>
    <row r="335" spans="1:11" ht="15">
      <c r="A335" s="375" t="str">
        <f>Dnevnik!$J$1</f>
        <v>Geografija</v>
      </c>
      <c r="B335" s="375"/>
      <c r="C335" s="374"/>
      <c r="D335" s="374"/>
      <c r="E335" s="374"/>
      <c r="F335" s="38"/>
      <c r="G335" s="375" t="str">
        <f>Dnevnik!$P$1</f>
        <v>Fizicko vaspitanje</v>
      </c>
      <c r="H335" s="375"/>
      <c r="I335" s="375"/>
      <c r="J335" s="375"/>
      <c r="K335" s="25"/>
    </row>
    <row r="336" spans="1:11" ht="16.5">
      <c r="A336" s="44"/>
      <c r="B336" s="44"/>
      <c r="C336" s="45"/>
      <c r="D336" s="46"/>
      <c r="E336" s="46"/>
      <c r="F336" s="38"/>
      <c r="G336" s="44"/>
      <c r="H336" s="44"/>
      <c r="I336" s="44"/>
      <c r="J336" s="44"/>
      <c r="K336" s="45"/>
    </row>
    <row r="337" spans="5:8" ht="23.25">
      <c r="E337" s="371"/>
      <c r="F337" s="371"/>
      <c r="G337" s="371"/>
      <c r="H337" s="371"/>
    </row>
    <row r="338" spans="1:2" ht="18" customHeight="1" thickBot="1">
      <c r="A338" s="53" t="s">
        <v>56</v>
      </c>
      <c r="B338" s="20"/>
    </row>
    <row r="339" spans="1:11" ht="17.25" thickTop="1">
      <c r="A339" s="24" t="s">
        <v>58</v>
      </c>
      <c r="B339" s="24"/>
      <c r="C339" s="368">
        <f>Dnevnik!$T$38</f>
        <v>0</v>
      </c>
      <c r="D339" s="368"/>
      <c r="E339" s="368"/>
      <c r="H339" s="372" t="s">
        <v>60</v>
      </c>
      <c r="I339" s="372"/>
      <c r="J339" s="372"/>
      <c r="K339" s="146"/>
    </row>
    <row r="340" spans="1:11" ht="17.25" thickBot="1">
      <c r="A340" s="24" t="s">
        <v>57</v>
      </c>
      <c r="B340" s="24"/>
      <c r="C340" s="368">
        <f>Dnevnik!$S$38</f>
        <v>0</v>
      </c>
      <c r="D340" s="368"/>
      <c r="E340" s="368"/>
      <c r="H340" s="372" t="s">
        <v>59</v>
      </c>
      <c r="I340" s="372"/>
      <c r="J340" s="372"/>
      <c r="K340" s="147"/>
    </row>
    <row r="341" spans="2:5" ht="17.25" thickTop="1">
      <c r="B341" s="37" t="s">
        <v>74</v>
      </c>
      <c r="C341" s="368"/>
      <c r="D341" s="368"/>
      <c r="E341" s="368"/>
    </row>
    <row r="342" spans="1:11" ht="15">
      <c r="A342" s="375" t="str">
        <f>Dnevnik!$E$1</f>
        <v>Srpski jezik </v>
      </c>
      <c r="B342" s="375"/>
      <c r="C342" s="368"/>
      <c r="D342" s="368"/>
      <c r="E342" s="368"/>
      <c r="F342" s="38"/>
      <c r="G342" s="375" t="str">
        <f>Dnevnik!$K$1</f>
        <v>Fizika</v>
      </c>
      <c r="H342" s="375"/>
      <c r="I342" s="375"/>
      <c r="J342" s="375"/>
      <c r="K342" s="25"/>
    </row>
    <row r="343" spans="1:11" ht="15">
      <c r="A343" s="375" t="str">
        <f>Dnevnik!$F$1</f>
        <v>Francuski jezik</v>
      </c>
      <c r="B343" s="375"/>
      <c r="C343" s="374"/>
      <c r="D343" s="374"/>
      <c r="E343" s="374"/>
      <c r="F343" s="38"/>
      <c r="G343" s="375" t="str">
        <f>Dnevnik!$L$1</f>
        <v>Matematika</v>
      </c>
      <c r="H343" s="375"/>
      <c r="I343" s="375"/>
      <c r="J343" s="375"/>
      <c r="K343" s="25"/>
    </row>
    <row r="344" spans="1:11" ht="15">
      <c r="A344" s="375" t="s">
        <v>44</v>
      </c>
      <c r="B344" s="375"/>
      <c r="C344" s="374"/>
      <c r="D344" s="374"/>
      <c r="E344" s="374"/>
      <c r="F344" s="38"/>
      <c r="G344" s="375" t="str">
        <f>Dnevnik!$M$1</f>
        <v>Biologija</v>
      </c>
      <c r="H344" s="375"/>
      <c r="I344" s="375"/>
      <c r="J344" s="375"/>
      <c r="K344" s="25"/>
    </row>
    <row r="345" spans="1:11" ht="15">
      <c r="A345" s="375" t="str">
        <f>Dnevnik!$H$1</f>
        <v>Muzicka kultura</v>
      </c>
      <c r="B345" s="375"/>
      <c r="C345" s="374"/>
      <c r="D345" s="374"/>
      <c r="E345" s="374"/>
      <c r="F345" s="38"/>
      <c r="G345" s="375" t="str">
        <f>Dnevnik!$N$1</f>
        <v>Hemija</v>
      </c>
      <c r="H345" s="375"/>
      <c r="I345" s="375"/>
      <c r="J345" s="375"/>
      <c r="K345" s="25"/>
    </row>
    <row r="346" spans="1:11" ht="15">
      <c r="A346" s="375" t="str">
        <f>Dnevnik!$I$1</f>
        <v>Istorija</v>
      </c>
      <c r="B346" s="375"/>
      <c r="C346" s="374"/>
      <c r="D346" s="374"/>
      <c r="E346" s="374"/>
      <c r="F346" s="38"/>
      <c r="G346" s="375" t="str">
        <f>Dnevnik!$O$1</f>
        <v>Tehnicko obrazovanje</v>
      </c>
      <c r="H346" s="375"/>
      <c r="I346" s="375"/>
      <c r="J346" s="375"/>
      <c r="K346" s="25"/>
    </row>
    <row r="347" spans="1:11" ht="15">
      <c r="A347" s="375" t="str">
        <f>Dnevnik!$J$1</f>
        <v>Geografija</v>
      </c>
      <c r="B347" s="375"/>
      <c r="C347" s="374"/>
      <c r="D347" s="374"/>
      <c r="E347" s="374"/>
      <c r="F347" s="38"/>
      <c r="G347" s="375" t="str">
        <f>Dnevnik!$P$1</f>
        <v>Fizicko vaspitanje</v>
      </c>
      <c r="H347" s="375"/>
      <c r="I347" s="375"/>
      <c r="J347" s="375"/>
      <c r="K347" s="25"/>
    </row>
    <row r="348" spans="1:11" ht="16.5" thickBot="1">
      <c r="A348" s="54"/>
      <c r="B348" s="54"/>
      <c r="C348" s="55"/>
      <c r="D348" s="54"/>
      <c r="E348" s="54"/>
      <c r="F348" s="54"/>
      <c r="G348" s="54"/>
      <c r="H348" s="54"/>
      <c r="I348" s="54"/>
      <c r="J348" s="54"/>
      <c r="K348" s="56"/>
    </row>
    <row r="349" spans="1:11" ht="16.5" thickTop="1">
      <c r="A349" s="38"/>
      <c r="B349" s="38"/>
      <c r="C349" s="35"/>
      <c r="D349" s="38"/>
      <c r="E349" s="38"/>
      <c r="F349" s="38"/>
      <c r="G349" s="38"/>
      <c r="H349" s="38"/>
      <c r="I349" s="38"/>
      <c r="J349" s="38"/>
      <c r="K349" s="36"/>
    </row>
    <row r="350" spans="5:8" ht="23.25">
      <c r="E350" s="371" t="str">
        <f>vladanje!$A$30</f>
        <v> </v>
      </c>
      <c r="F350" s="371"/>
      <c r="G350" s="371"/>
      <c r="H350" s="371"/>
    </row>
    <row r="351" spans="1:2" ht="18" customHeight="1" thickBot="1">
      <c r="A351" s="53" t="s">
        <v>56</v>
      </c>
      <c r="B351" s="20"/>
    </row>
    <row r="352" spans="1:11" ht="17.25" thickTop="1">
      <c r="A352" s="24" t="s">
        <v>58</v>
      </c>
      <c r="B352" s="24"/>
      <c r="C352" s="368">
        <f>Dnevnik!$T$39</f>
        <v>0</v>
      </c>
      <c r="D352" s="368"/>
      <c r="E352" s="368"/>
      <c r="H352" s="372" t="s">
        <v>60</v>
      </c>
      <c r="I352" s="372"/>
      <c r="J352" s="372"/>
      <c r="K352" s="146"/>
    </row>
    <row r="353" spans="1:11" ht="17.25" thickBot="1">
      <c r="A353" s="24" t="s">
        <v>57</v>
      </c>
      <c r="B353" s="24"/>
      <c r="C353" s="368">
        <f>Dnevnik!$S$39</f>
        <v>0</v>
      </c>
      <c r="D353" s="368"/>
      <c r="E353" s="368"/>
      <c r="H353" s="372" t="s">
        <v>59</v>
      </c>
      <c r="I353" s="372"/>
      <c r="J353" s="372"/>
      <c r="K353" s="147"/>
    </row>
    <row r="354" spans="2:5" ht="17.25" thickTop="1">
      <c r="B354" s="37" t="s">
        <v>74</v>
      </c>
      <c r="C354" s="368">
        <f>Dnevnik!$Q$30</f>
        <v>0</v>
      </c>
      <c r="D354" s="368"/>
      <c r="E354" s="368"/>
    </row>
    <row r="355" spans="1:11" ht="15">
      <c r="A355" s="375" t="str">
        <f>Dnevnik!$E$1</f>
        <v>Srpski jezik </v>
      </c>
      <c r="B355" s="375"/>
      <c r="C355" s="368">
        <f>Dnevnik!$E$30</f>
        <v>0</v>
      </c>
      <c r="D355" s="368"/>
      <c r="E355" s="368"/>
      <c r="F355" s="38"/>
      <c r="G355" s="375" t="str">
        <f>Dnevnik!$K$1</f>
        <v>Fizika</v>
      </c>
      <c r="H355" s="375"/>
      <c r="I355" s="375"/>
      <c r="J355" s="375"/>
      <c r="K355" s="25">
        <f>Dnevnik!$K$30</f>
        <v>0</v>
      </c>
    </row>
    <row r="356" spans="1:11" ht="15">
      <c r="A356" s="375" t="str">
        <f>Dnevnik!$F$1</f>
        <v>Francuski jezik</v>
      </c>
      <c r="B356" s="375"/>
      <c r="C356" s="374">
        <f>Dnevnik!$F$30</f>
        <v>0</v>
      </c>
      <c r="D356" s="374"/>
      <c r="E356" s="374"/>
      <c r="F356" s="38"/>
      <c r="G356" s="375" t="str">
        <f>Dnevnik!$L$1</f>
        <v>Matematika</v>
      </c>
      <c r="H356" s="375"/>
      <c r="I356" s="375"/>
      <c r="J356" s="375"/>
      <c r="K356" s="25">
        <f>Dnevnik!$L$30</f>
        <v>0</v>
      </c>
    </row>
    <row r="357" spans="1:11" ht="15">
      <c r="A357" s="375" t="s">
        <v>44</v>
      </c>
      <c r="B357" s="375"/>
      <c r="C357" s="374">
        <f>Dnevnik!$G$30</f>
        <v>0</v>
      </c>
      <c r="D357" s="374"/>
      <c r="E357" s="374"/>
      <c r="F357" s="38"/>
      <c r="G357" s="375" t="str">
        <f>Dnevnik!$M$1</f>
        <v>Biologija</v>
      </c>
      <c r="H357" s="375"/>
      <c r="I357" s="375"/>
      <c r="J357" s="375"/>
      <c r="K357" s="25">
        <f>Dnevnik!$M$30</f>
        <v>0</v>
      </c>
    </row>
    <row r="358" spans="1:11" ht="15">
      <c r="A358" s="375" t="str">
        <f>Dnevnik!$H$1</f>
        <v>Muzicka kultura</v>
      </c>
      <c r="B358" s="375"/>
      <c r="C358" s="374">
        <f>Dnevnik!$H$30</f>
        <v>0</v>
      </c>
      <c r="D358" s="374"/>
      <c r="E358" s="374"/>
      <c r="F358" s="38"/>
      <c r="G358" s="375" t="str">
        <f>Dnevnik!$N$1</f>
        <v>Hemija</v>
      </c>
      <c r="H358" s="375"/>
      <c r="I358" s="375"/>
      <c r="J358" s="375"/>
      <c r="K358" s="25">
        <f>Dnevnik!$O$30</f>
        <v>0</v>
      </c>
    </row>
    <row r="359" spans="1:11" ht="15">
      <c r="A359" s="375" t="str">
        <f>Dnevnik!$I$1</f>
        <v>Istorija</v>
      </c>
      <c r="B359" s="375"/>
      <c r="C359" s="374">
        <f>Dnevnik!$I$30</f>
        <v>0</v>
      </c>
      <c r="D359" s="374"/>
      <c r="E359" s="374"/>
      <c r="F359" s="38"/>
      <c r="G359" s="375" t="str">
        <f>Dnevnik!$O$1</f>
        <v>Tehnicko obrazovanje</v>
      </c>
      <c r="H359" s="375"/>
      <c r="I359" s="375"/>
      <c r="J359" s="375"/>
      <c r="K359" s="25">
        <f>Dnevnik!$P$30</f>
        <v>0</v>
      </c>
    </row>
    <row r="360" spans="1:11" ht="15">
      <c r="A360" s="375" t="str">
        <f>Dnevnik!$J$1</f>
        <v>Geografija</v>
      </c>
      <c r="B360" s="375"/>
      <c r="C360" s="374">
        <f>Dnevnik!$J$30</f>
        <v>0</v>
      </c>
      <c r="D360" s="374"/>
      <c r="E360" s="374"/>
      <c r="F360" s="38"/>
      <c r="G360" s="375" t="str">
        <f>Dnevnik!$P$1</f>
        <v>Fizicko vaspitanje</v>
      </c>
      <c r="H360" s="375"/>
      <c r="I360" s="375"/>
      <c r="J360" s="375"/>
      <c r="K360" s="25">
        <f>Dnevnik!$Q$30</f>
        <v>0</v>
      </c>
    </row>
    <row r="361" spans="1:11" ht="16.5" thickBot="1">
      <c r="A361" s="57"/>
      <c r="B361" s="57"/>
      <c r="C361" s="55"/>
      <c r="D361" s="57"/>
      <c r="E361" s="57"/>
      <c r="F361" s="57"/>
      <c r="G361" s="57"/>
      <c r="H361" s="57"/>
      <c r="I361" s="57"/>
      <c r="J361" s="57"/>
      <c r="K361" s="56"/>
    </row>
    <row r="362" spans="1:11" ht="16.5" thickTop="1">
      <c r="A362" s="34"/>
      <c r="B362" s="34"/>
      <c r="C362" s="35"/>
      <c r="D362" s="34"/>
      <c r="E362" s="34"/>
      <c r="F362" s="34"/>
      <c r="G362" s="34"/>
      <c r="H362" s="34"/>
      <c r="I362" s="34"/>
      <c r="J362" s="34"/>
      <c r="K362" s="36"/>
    </row>
    <row r="363" spans="5:8" ht="18" customHeight="1">
      <c r="E363" s="371" t="str">
        <f>vladanje!$A$31</f>
        <v> </v>
      </c>
      <c r="F363" s="371"/>
      <c r="G363" s="371"/>
      <c r="H363" s="371"/>
    </row>
    <row r="364" spans="1:2" ht="17.25" thickBot="1">
      <c r="A364" s="53" t="s">
        <v>56</v>
      </c>
      <c r="B364" s="20"/>
    </row>
    <row r="365" spans="1:11" ht="17.25" thickTop="1">
      <c r="A365" s="24" t="s">
        <v>58</v>
      </c>
      <c r="B365" s="24"/>
      <c r="C365" s="368">
        <f>Dnevnik!$T$40</f>
        <v>0</v>
      </c>
      <c r="D365" s="368"/>
      <c r="E365" s="368"/>
      <c r="H365" s="372" t="s">
        <v>60</v>
      </c>
      <c r="I365" s="372"/>
      <c r="J365" s="372"/>
      <c r="K365" s="146" t="e">
        <f>vladanje!$C$31</f>
        <v>#DIV/0!</v>
      </c>
    </row>
    <row r="366" spans="1:11" ht="17.25" thickBot="1">
      <c r="A366" s="24" t="s">
        <v>57</v>
      </c>
      <c r="B366" s="24"/>
      <c r="C366" s="368">
        <f>Dnevnik!$S$40</f>
        <v>0</v>
      </c>
      <c r="D366" s="368"/>
      <c r="E366" s="368"/>
      <c r="H366" s="372" t="s">
        <v>59</v>
      </c>
      <c r="I366" s="372"/>
      <c r="J366" s="372"/>
      <c r="K366" s="147" t="e">
        <f>vladanje!$D$31</f>
        <v>#DIV/0!</v>
      </c>
    </row>
    <row r="367" spans="2:5" ht="17.25" thickTop="1">
      <c r="B367" s="37" t="s">
        <v>74</v>
      </c>
      <c r="C367" s="368">
        <f>Dnevnik!$Q$31</f>
        <v>0</v>
      </c>
      <c r="D367" s="368"/>
      <c r="E367" s="368"/>
    </row>
    <row r="368" spans="1:11" ht="15">
      <c r="A368" s="375" t="str">
        <f>Dnevnik!$E$1</f>
        <v>Srpski jezik </v>
      </c>
      <c r="B368" s="375"/>
      <c r="C368" s="368">
        <f>Dnevnik!$E$31</f>
        <v>0</v>
      </c>
      <c r="D368" s="368"/>
      <c r="E368" s="368"/>
      <c r="F368" s="38"/>
      <c r="G368" s="375" t="str">
        <f>Dnevnik!$K$1</f>
        <v>Fizika</v>
      </c>
      <c r="H368" s="375"/>
      <c r="I368" s="375"/>
      <c r="J368" s="375"/>
      <c r="K368" s="25">
        <f>Dnevnik!$K$31</f>
        <v>0</v>
      </c>
    </row>
    <row r="369" spans="1:11" ht="15">
      <c r="A369" s="375" t="str">
        <f>Dnevnik!$F$1</f>
        <v>Francuski jezik</v>
      </c>
      <c r="B369" s="375"/>
      <c r="C369" s="374">
        <f>Dnevnik!$F$31</f>
        <v>0</v>
      </c>
      <c r="D369" s="374"/>
      <c r="E369" s="374"/>
      <c r="F369" s="38"/>
      <c r="G369" s="375" t="str">
        <f>Dnevnik!$L$1</f>
        <v>Matematika</v>
      </c>
      <c r="H369" s="375"/>
      <c r="I369" s="375"/>
      <c r="J369" s="375"/>
      <c r="K369" s="25">
        <f>Dnevnik!$L$31</f>
        <v>0</v>
      </c>
    </row>
    <row r="370" spans="1:11" ht="15">
      <c r="A370" s="375" t="s">
        <v>44</v>
      </c>
      <c r="B370" s="375"/>
      <c r="C370" s="374">
        <f>Dnevnik!$G$31</f>
        <v>0</v>
      </c>
      <c r="D370" s="374"/>
      <c r="E370" s="374"/>
      <c r="F370" s="38"/>
      <c r="G370" s="375" t="str">
        <f>Dnevnik!$M$1</f>
        <v>Biologija</v>
      </c>
      <c r="H370" s="375"/>
      <c r="I370" s="375"/>
      <c r="J370" s="375"/>
      <c r="K370" s="25">
        <f>Dnevnik!$M$31</f>
        <v>0</v>
      </c>
    </row>
    <row r="371" spans="1:11" ht="15">
      <c r="A371" s="375" t="str">
        <f>Dnevnik!$H$1</f>
        <v>Muzicka kultura</v>
      </c>
      <c r="B371" s="375"/>
      <c r="C371" s="374">
        <f>Dnevnik!$H$31</f>
        <v>0</v>
      </c>
      <c r="D371" s="374"/>
      <c r="E371" s="374"/>
      <c r="F371" s="38"/>
      <c r="G371" s="375" t="str">
        <f>Dnevnik!$N$1</f>
        <v>Hemija</v>
      </c>
      <c r="H371" s="375"/>
      <c r="I371" s="375"/>
      <c r="J371" s="375"/>
      <c r="K371" s="25">
        <f>Dnevnik!$O$31</f>
        <v>0</v>
      </c>
    </row>
    <row r="372" spans="1:11" ht="15">
      <c r="A372" s="375" t="str">
        <f>Dnevnik!$I$1</f>
        <v>Istorija</v>
      </c>
      <c r="B372" s="375"/>
      <c r="C372" s="374">
        <f>Dnevnik!$I$31</f>
        <v>0</v>
      </c>
      <c r="D372" s="374"/>
      <c r="E372" s="374"/>
      <c r="F372" s="38"/>
      <c r="G372" s="375" t="str">
        <f>Dnevnik!$O$1</f>
        <v>Tehnicko obrazovanje</v>
      </c>
      <c r="H372" s="375"/>
      <c r="I372" s="375"/>
      <c r="J372" s="375"/>
      <c r="K372" s="25">
        <f>Dnevnik!$P$31</f>
        <v>0</v>
      </c>
    </row>
    <row r="373" spans="1:11" ht="15">
      <c r="A373" s="375" t="str">
        <f>Dnevnik!$J$1</f>
        <v>Geografija</v>
      </c>
      <c r="B373" s="375"/>
      <c r="C373" s="374">
        <f>Dnevnik!$J$31</f>
        <v>0</v>
      </c>
      <c r="D373" s="374"/>
      <c r="E373" s="374"/>
      <c r="F373" s="38"/>
      <c r="G373" s="375" t="str">
        <f>Dnevnik!$P$1</f>
        <v>Fizicko vaspitanje</v>
      </c>
      <c r="H373" s="375"/>
      <c r="I373" s="375"/>
      <c r="J373" s="375"/>
      <c r="K373" s="25">
        <f>Dnevnik!$Q$31</f>
        <v>0</v>
      </c>
    </row>
    <row r="374" spans="1:11" ht="16.5" thickBot="1">
      <c r="A374" s="54"/>
      <c r="B374" s="54"/>
      <c r="C374" s="55"/>
      <c r="D374" s="54"/>
      <c r="E374" s="54"/>
      <c r="F374" s="54"/>
      <c r="G374" s="54"/>
      <c r="H374" s="54"/>
      <c r="I374" s="54"/>
      <c r="J374" s="54"/>
      <c r="K374" s="56"/>
    </row>
    <row r="375" spans="1:11" ht="16.5" thickTop="1">
      <c r="A375" s="34"/>
      <c r="B375" s="34"/>
      <c r="C375" s="35"/>
      <c r="D375" s="34"/>
      <c r="E375" s="34"/>
      <c r="F375" s="34"/>
      <c r="G375" s="34"/>
      <c r="H375" s="34"/>
      <c r="I375" s="34"/>
      <c r="J375" s="34"/>
      <c r="K375" s="36"/>
    </row>
    <row r="376" spans="5:8" ht="18" customHeight="1">
      <c r="E376" s="371" t="str">
        <f>vladanje!$A$32</f>
        <v> </v>
      </c>
      <c r="F376" s="371"/>
      <c r="G376" s="371"/>
      <c r="H376" s="371"/>
    </row>
    <row r="377" spans="1:2" ht="17.25" thickBot="1">
      <c r="A377" s="53" t="s">
        <v>56</v>
      </c>
      <c r="B377" s="20"/>
    </row>
    <row r="378" spans="1:11" ht="17.25" thickTop="1">
      <c r="A378" s="24" t="s">
        <v>58</v>
      </c>
      <c r="B378" s="24"/>
      <c r="C378" s="368">
        <f>Dnevnik!$T$41</f>
        <v>0</v>
      </c>
      <c r="D378" s="368"/>
      <c r="E378" s="368"/>
      <c r="H378" s="372" t="s">
        <v>60</v>
      </c>
      <c r="I378" s="372"/>
      <c r="J378" s="372"/>
      <c r="K378" s="146"/>
    </row>
    <row r="379" spans="1:11" ht="17.25" thickBot="1">
      <c r="A379" s="24" t="s">
        <v>57</v>
      </c>
      <c r="B379" s="24"/>
      <c r="C379" s="368">
        <f>Dnevnik!$S$41</f>
        <v>0</v>
      </c>
      <c r="D379" s="368"/>
      <c r="E379" s="368"/>
      <c r="H379" s="372" t="s">
        <v>59</v>
      </c>
      <c r="I379" s="372"/>
      <c r="J379" s="372"/>
      <c r="K379" s="147"/>
    </row>
    <row r="380" spans="2:5" ht="17.25" thickTop="1">
      <c r="B380" s="37" t="s">
        <v>74</v>
      </c>
      <c r="C380" s="368">
        <f>Dnevnik!$Q$32</f>
        <v>0</v>
      </c>
      <c r="D380" s="368"/>
      <c r="E380" s="368"/>
    </row>
    <row r="381" spans="1:11" ht="15">
      <c r="A381" s="375" t="str">
        <f>Dnevnik!$E$1</f>
        <v>Srpski jezik </v>
      </c>
      <c r="B381" s="375"/>
      <c r="C381" s="368">
        <f>Dnevnik!$E$32</f>
        <v>0</v>
      </c>
      <c r="D381" s="368"/>
      <c r="E381" s="368"/>
      <c r="F381" s="38"/>
      <c r="G381" s="375" t="str">
        <f>Dnevnik!$K$1</f>
        <v>Fizika</v>
      </c>
      <c r="H381" s="375"/>
      <c r="I381" s="375"/>
      <c r="J381" s="375"/>
      <c r="K381" s="25">
        <f>Dnevnik!$K$32</f>
        <v>0</v>
      </c>
    </row>
    <row r="382" spans="1:11" ht="15">
      <c r="A382" s="375" t="str">
        <f>Dnevnik!$F$1</f>
        <v>Francuski jezik</v>
      </c>
      <c r="B382" s="375"/>
      <c r="C382" s="374">
        <f>Dnevnik!$F$32</f>
        <v>0</v>
      </c>
      <c r="D382" s="374"/>
      <c r="E382" s="374"/>
      <c r="F382" s="38"/>
      <c r="G382" s="375" t="str">
        <f>Dnevnik!$L$1</f>
        <v>Matematika</v>
      </c>
      <c r="H382" s="375"/>
      <c r="I382" s="375"/>
      <c r="J382" s="375"/>
      <c r="K382" s="25">
        <f>Dnevnik!$L$32</f>
        <v>0</v>
      </c>
    </row>
    <row r="383" spans="1:11" ht="15">
      <c r="A383" s="375" t="s">
        <v>44</v>
      </c>
      <c r="B383" s="375"/>
      <c r="C383" s="374">
        <f>Dnevnik!$G$32</f>
        <v>0</v>
      </c>
      <c r="D383" s="374"/>
      <c r="E383" s="374"/>
      <c r="F383" s="38"/>
      <c r="G383" s="375" t="str">
        <f>Dnevnik!$M$1</f>
        <v>Biologija</v>
      </c>
      <c r="H383" s="375"/>
      <c r="I383" s="375"/>
      <c r="J383" s="375"/>
      <c r="K383" s="25">
        <f>Dnevnik!$M$32</f>
        <v>0</v>
      </c>
    </row>
    <row r="384" spans="1:11" ht="15">
      <c r="A384" s="375" t="str">
        <f>Dnevnik!$H$1</f>
        <v>Muzicka kultura</v>
      </c>
      <c r="B384" s="375"/>
      <c r="C384" s="374">
        <f>Dnevnik!$H$32</f>
        <v>0</v>
      </c>
      <c r="D384" s="374"/>
      <c r="E384" s="374"/>
      <c r="F384" s="38"/>
      <c r="G384" s="375" t="str">
        <f>Dnevnik!$N$1</f>
        <v>Hemija</v>
      </c>
      <c r="H384" s="375"/>
      <c r="I384" s="375"/>
      <c r="J384" s="375"/>
      <c r="K384" s="25">
        <f>Dnevnik!$O$32</f>
        <v>0</v>
      </c>
    </row>
    <row r="385" spans="1:11" ht="15">
      <c r="A385" s="375" t="str">
        <f>Dnevnik!$I$1</f>
        <v>Istorija</v>
      </c>
      <c r="B385" s="375"/>
      <c r="C385" s="374">
        <f>Dnevnik!$I$32</f>
        <v>0</v>
      </c>
      <c r="D385" s="374"/>
      <c r="E385" s="374"/>
      <c r="F385" s="38"/>
      <c r="G385" s="375" t="str">
        <f>Dnevnik!$O$1</f>
        <v>Tehnicko obrazovanje</v>
      </c>
      <c r="H385" s="375"/>
      <c r="I385" s="375"/>
      <c r="J385" s="375"/>
      <c r="K385" s="25">
        <f>Dnevnik!$P$32</f>
        <v>0</v>
      </c>
    </row>
    <row r="386" spans="1:11" ht="15">
      <c r="A386" s="375" t="str">
        <f>Dnevnik!$J$1</f>
        <v>Geografija</v>
      </c>
      <c r="B386" s="375"/>
      <c r="C386" s="374">
        <f>Dnevnik!$J$32</f>
        <v>0</v>
      </c>
      <c r="D386" s="374"/>
      <c r="E386" s="374"/>
      <c r="F386" s="38"/>
      <c r="G386" s="375" t="str">
        <f>Dnevnik!$P$1</f>
        <v>Fizicko vaspitanje</v>
      </c>
      <c r="H386" s="375"/>
      <c r="I386" s="375"/>
      <c r="J386" s="375"/>
      <c r="K386" s="25">
        <f>Dnevnik!$Q$32</f>
        <v>0</v>
      </c>
    </row>
    <row r="387" spans="1:11" ht="16.5">
      <c r="A387" s="44"/>
      <c r="B387" s="44"/>
      <c r="C387" s="45"/>
      <c r="D387" s="46"/>
      <c r="E387" s="46"/>
      <c r="F387" s="38"/>
      <c r="G387" s="44"/>
      <c r="H387" s="44"/>
      <c r="I387" s="44"/>
      <c r="J387" s="44"/>
      <c r="K387" s="45"/>
    </row>
    <row r="388" spans="5:8" ht="23.25">
      <c r="E388" s="371" t="str">
        <f>vladanje!$A$33</f>
        <v> </v>
      </c>
      <c r="F388" s="371"/>
      <c r="G388" s="371"/>
      <c r="H388" s="371"/>
    </row>
    <row r="389" spans="1:2" ht="18" customHeight="1" thickBot="1">
      <c r="A389" s="53" t="s">
        <v>56</v>
      </c>
      <c r="B389" s="20"/>
    </row>
    <row r="390" spans="1:11" ht="17.25" thickTop="1">
      <c r="A390" s="24" t="s">
        <v>58</v>
      </c>
      <c r="B390" s="24"/>
      <c r="C390" s="368">
        <f>Dnevnik!$T$42</f>
        <v>0</v>
      </c>
      <c r="D390" s="368"/>
      <c r="E390" s="368"/>
      <c r="H390" s="372" t="s">
        <v>60</v>
      </c>
      <c r="I390" s="372"/>
      <c r="J390" s="372"/>
      <c r="K390" s="146"/>
    </row>
    <row r="391" spans="1:11" ht="17.25" thickBot="1">
      <c r="A391" s="24" t="s">
        <v>57</v>
      </c>
      <c r="B391" s="24"/>
      <c r="C391" s="368">
        <f>Dnevnik!$S$42</f>
        <v>0</v>
      </c>
      <c r="D391" s="368"/>
      <c r="E391" s="368"/>
      <c r="H391" s="372" t="s">
        <v>59</v>
      </c>
      <c r="I391" s="372"/>
      <c r="J391" s="372"/>
      <c r="K391" s="147"/>
    </row>
    <row r="392" spans="2:5" ht="17.25" thickTop="1">
      <c r="B392" s="37" t="s">
        <v>74</v>
      </c>
      <c r="C392" s="368">
        <f>Dnevnik!$Q$33</f>
        <v>0</v>
      </c>
      <c r="D392" s="368"/>
      <c r="E392" s="368"/>
    </row>
    <row r="393" spans="1:11" ht="15">
      <c r="A393" s="375" t="str">
        <f>Dnevnik!$E$1</f>
        <v>Srpski jezik </v>
      </c>
      <c r="B393" s="375"/>
      <c r="C393" s="368">
        <f>Dnevnik!$E$33</f>
        <v>0</v>
      </c>
      <c r="D393" s="368"/>
      <c r="E393" s="368"/>
      <c r="F393" s="38"/>
      <c r="G393" s="375" t="str">
        <f>Dnevnik!$K$1</f>
        <v>Fizika</v>
      </c>
      <c r="H393" s="375"/>
      <c r="I393" s="375"/>
      <c r="J393" s="375"/>
      <c r="K393" s="25">
        <f>Dnevnik!$K$33</f>
        <v>0</v>
      </c>
    </row>
    <row r="394" spans="1:11" ht="15">
      <c r="A394" s="375" t="str">
        <f>Dnevnik!$F$1</f>
        <v>Francuski jezik</v>
      </c>
      <c r="B394" s="375"/>
      <c r="C394" s="374">
        <f>Dnevnik!$F$33</f>
        <v>0</v>
      </c>
      <c r="D394" s="374"/>
      <c r="E394" s="374"/>
      <c r="F394" s="38"/>
      <c r="G394" s="375" t="str">
        <f>Dnevnik!$L$1</f>
        <v>Matematika</v>
      </c>
      <c r="H394" s="375"/>
      <c r="I394" s="375"/>
      <c r="J394" s="375"/>
      <c r="K394" s="25">
        <f>Dnevnik!$L$33</f>
        <v>0</v>
      </c>
    </row>
    <row r="395" spans="1:11" ht="15">
      <c r="A395" s="375" t="s">
        <v>44</v>
      </c>
      <c r="B395" s="375"/>
      <c r="C395" s="374">
        <f>Dnevnik!$G$33</f>
        <v>0</v>
      </c>
      <c r="D395" s="374"/>
      <c r="E395" s="374"/>
      <c r="F395" s="38"/>
      <c r="G395" s="375" t="str">
        <f>Dnevnik!$M$1</f>
        <v>Biologija</v>
      </c>
      <c r="H395" s="375"/>
      <c r="I395" s="375"/>
      <c r="J395" s="375"/>
      <c r="K395" s="25">
        <f>Dnevnik!$M$33</f>
        <v>0</v>
      </c>
    </row>
    <row r="396" spans="1:11" ht="15">
      <c r="A396" s="375" t="str">
        <f>Dnevnik!$H$1</f>
        <v>Muzicka kultura</v>
      </c>
      <c r="B396" s="375"/>
      <c r="C396" s="374">
        <f>Dnevnik!$H$33</f>
        <v>0</v>
      </c>
      <c r="D396" s="374"/>
      <c r="E396" s="374"/>
      <c r="F396" s="38"/>
      <c r="G396" s="375" t="str">
        <f>Dnevnik!$N$1</f>
        <v>Hemija</v>
      </c>
      <c r="H396" s="375"/>
      <c r="I396" s="375"/>
      <c r="J396" s="375"/>
      <c r="K396" s="25">
        <f>Dnevnik!$O$33</f>
        <v>0</v>
      </c>
    </row>
    <row r="397" spans="1:11" ht="15">
      <c r="A397" s="375" t="str">
        <f>Dnevnik!$I$1</f>
        <v>Istorija</v>
      </c>
      <c r="B397" s="375"/>
      <c r="C397" s="374">
        <f>Dnevnik!$I$33</f>
        <v>0</v>
      </c>
      <c r="D397" s="374"/>
      <c r="E397" s="374"/>
      <c r="F397" s="38"/>
      <c r="G397" s="375" t="str">
        <f>Dnevnik!$O$1</f>
        <v>Tehnicko obrazovanje</v>
      </c>
      <c r="H397" s="375"/>
      <c r="I397" s="375"/>
      <c r="J397" s="375"/>
      <c r="K397" s="25">
        <f>Dnevnik!$P$33</f>
        <v>0</v>
      </c>
    </row>
    <row r="398" spans="1:11" ht="15">
      <c r="A398" s="375" t="str">
        <f>Dnevnik!$J$1</f>
        <v>Geografija</v>
      </c>
      <c r="B398" s="375"/>
      <c r="C398" s="374">
        <f>Dnevnik!$J$33</f>
        <v>0</v>
      </c>
      <c r="D398" s="374"/>
      <c r="E398" s="374"/>
      <c r="F398" s="38"/>
      <c r="G398" s="375" t="str">
        <f>Dnevnik!$P$1</f>
        <v>Fizicko vaspitanje</v>
      </c>
      <c r="H398" s="375"/>
      <c r="I398" s="375"/>
      <c r="J398" s="375"/>
      <c r="K398" s="25">
        <f>Dnevnik!$Q$33</f>
        <v>0</v>
      </c>
    </row>
    <row r="399" spans="1:11" ht="16.5" thickBot="1">
      <c r="A399" s="57"/>
      <c r="B399" s="57"/>
      <c r="C399" s="55"/>
      <c r="D399" s="57"/>
      <c r="E399" s="57"/>
      <c r="F399" s="57"/>
      <c r="G399" s="57"/>
      <c r="H399" s="57"/>
      <c r="I399" s="57"/>
      <c r="J399" s="57"/>
      <c r="K399" s="56"/>
    </row>
    <row r="400" spans="1:11" ht="16.5" thickTop="1">
      <c r="A400" s="38"/>
      <c r="B400" s="38"/>
      <c r="C400" s="35"/>
      <c r="D400" s="38"/>
      <c r="E400" s="38"/>
      <c r="F400" s="38"/>
      <c r="G400" s="38"/>
      <c r="H400" s="38"/>
      <c r="I400" s="38"/>
      <c r="J400" s="38"/>
      <c r="K400" s="36"/>
    </row>
    <row r="401" spans="5:8" ht="23.25">
      <c r="E401" s="371" t="str">
        <f>vladanje!$A$34</f>
        <v> </v>
      </c>
      <c r="F401" s="371"/>
      <c r="G401" s="371"/>
      <c r="H401" s="371"/>
    </row>
    <row r="402" spans="1:2" ht="18" customHeight="1" thickBot="1">
      <c r="A402" s="53" t="s">
        <v>56</v>
      </c>
      <c r="B402" s="20"/>
    </row>
    <row r="403" spans="1:11" ht="17.25" thickTop="1">
      <c r="A403" s="24" t="s">
        <v>58</v>
      </c>
      <c r="B403" s="24"/>
      <c r="C403" s="368">
        <f>Dnevnik!$T$43</f>
        <v>0</v>
      </c>
      <c r="D403" s="368"/>
      <c r="E403" s="368"/>
      <c r="H403" s="372" t="s">
        <v>60</v>
      </c>
      <c r="I403" s="372"/>
      <c r="J403" s="372"/>
      <c r="K403" s="146"/>
    </row>
    <row r="404" spans="1:11" ht="17.25" thickBot="1">
      <c r="A404" s="24" t="s">
        <v>57</v>
      </c>
      <c r="B404" s="24"/>
      <c r="C404" s="368">
        <f>Dnevnik!$S$43</f>
        <v>0</v>
      </c>
      <c r="D404" s="368"/>
      <c r="E404" s="368"/>
      <c r="H404" s="372" t="s">
        <v>59</v>
      </c>
      <c r="I404" s="372"/>
      <c r="J404" s="372"/>
      <c r="K404" s="147"/>
    </row>
    <row r="405" spans="2:5" ht="17.25" thickTop="1">
      <c r="B405" s="37" t="s">
        <v>74</v>
      </c>
      <c r="C405" s="368">
        <f>Dnevnik!$Q$35</f>
        <v>0</v>
      </c>
      <c r="D405" s="368"/>
      <c r="E405" s="368"/>
    </row>
    <row r="406" spans="1:11" ht="15">
      <c r="A406" s="375" t="str">
        <f>Dnevnik!$E$1</f>
        <v>Srpski jezik </v>
      </c>
      <c r="B406" s="375"/>
      <c r="C406" s="368">
        <f>Dnevnik!$E$35</f>
        <v>0</v>
      </c>
      <c r="D406" s="368"/>
      <c r="E406" s="368"/>
      <c r="F406" s="38"/>
      <c r="G406" s="375" t="str">
        <f>Dnevnik!$K$1</f>
        <v>Fizika</v>
      </c>
      <c r="H406" s="375"/>
      <c r="I406" s="375"/>
      <c r="J406" s="375"/>
      <c r="K406" s="25">
        <f>Dnevnik!$K$35</f>
        <v>0</v>
      </c>
    </row>
    <row r="407" spans="1:11" ht="15">
      <c r="A407" s="375" t="str">
        <f>Dnevnik!$F$1</f>
        <v>Francuski jezik</v>
      </c>
      <c r="B407" s="375"/>
      <c r="C407" s="374">
        <f>Dnevnik!$F$35</f>
        <v>0</v>
      </c>
      <c r="D407" s="374"/>
      <c r="E407" s="374"/>
      <c r="F407" s="38"/>
      <c r="G407" s="375" t="str">
        <f>Dnevnik!$L$1</f>
        <v>Matematika</v>
      </c>
      <c r="H407" s="375"/>
      <c r="I407" s="375"/>
      <c r="J407" s="375"/>
      <c r="K407" s="25">
        <f>Dnevnik!$L$35</f>
        <v>0</v>
      </c>
    </row>
    <row r="408" spans="1:11" ht="15">
      <c r="A408" s="375" t="s">
        <v>44</v>
      </c>
      <c r="B408" s="375"/>
      <c r="C408" s="374">
        <f>Dnevnik!$G$35</f>
        <v>0</v>
      </c>
      <c r="D408" s="374"/>
      <c r="E408" s="374"/>
      <c r="F408" s="38"/>
      <c r="G408" s="375" t="str">
        <f>Dnevnik!$M$1</f>
        <v>Biologija</v>
      </c>
      <c r="H408" s="375"/>
      <c r="I408" s="375"/>
      <c r="J408" s="375"/>
      <c r="K408" s="25">
        <f>Dnevnik!$M$35</f>
        <v>0</v>
      </c>
    </row>
    <row r="409" spans="1:11" ht="15">
      <c r="A409" s="375" t="str">
        <f>Dnevnik!$H$1</f>
        <v>Muzicka kultura</v>
      </c>
      <c r="B409" s="375"/>
      <c r="C409" s="374">
        <f>Dnevnik!$H$35</f>
        <v>0</v>
      </c>
      <c r="D409" s="374"/>
      <c r="E409" s="374"/>
      <c r="F409" s="38"/>
      <c r="G409" s="375" t="str">
        <f>Dnevnik!$N$1</f>
        <v>Hemija</v>
      </c>
      <c r="H409" s="375"/>
      <c r="I409" s="375"/>
      <c r="J409" s="375"/>
      <c r="K409" s="25">
        <f>Dnevnik!$O$35</f>
        <v>0</v>
      </c>
    </row>
    <row r="410" spans="1:11" ht="15">
      <c r="A410" s="375" t="str">
        <f>Dnevnik!$I$1</f>
        <v>Istorija</v>
      </c>
      <c r="B410" s="375"/>
      <c r="C410" s="374">
        <f>Dnevnik!$I$35</f>
        <v>0</v>
      </c>
      <c r="D410" s="374"/>
      <c r="E410" s="374"/>
      <c r="F410" s="38"/>
      <c r="G410" s="375" t="str">
        <f>Dnevnik!$O$1</f>
        <v>Tehnicko obrazovanje</v>
      </c>
      <c r="H410" s="375"/>
      <c r="I410" s="375"/>
      <c r="J410" s="375"/>
      <c r="K410" s="25">
        <f>Dnevnik!$P$35</f>
        <v>0</v>
      </c>
    </row>
    <row r="411" spans="1:11" ht="15">
      <c r="A411" s="375" t="str">
        <f>Dnevnik!$J$1</f>
        <v>Geografija</v>
      </c>
      <c r="B411" s="375"/>
      <c r="C411" s="374">
        <f>Dnevnik!$J$35</f>
        <v>0</v>
      </c>
      <c r="D411" s="374"/>
      <c r="E411" s="374"/>
      <c r="F411" s="38"/>
      <c r="G411" s="375" t="str">
        <f>Dnevnik!$P$1</f>
        <v>Fizicko vaspitanje</v>
      </c>
      <c r="H411" s="375"/>
      <c r="I411" s="375"/>
      <c r="J411" s="375"/>
      <c r="K411" s="25">
        <f>Dnevnik!$Q$35</f>
        <v>0</v>
      </c>
    </row>
    <row r="412" spans="1:11" ht="16.5" thickBot="1">
      <c r="A412" s="57"/>
      <c r="B412" s="57"/>
      <c r="C412" s="55"/>
      <c r="D412" s="57"/>
      <c r="E412" s="57"/>
      <c r="F412" s="57"/>
      <c r="G412" s="57"/>
      <c r="H412" s="57"/>
      <c r="I412" s="57"/>
      <c r="J412" s="57"/>
      <c r="K412" s="56"/>
    </row>
    <row r="413" spans="1:11" ht="16.5" thickTop="1">
      <c r="A413" s="38"/>
      <c r="B413" s="38"/>
      <c r="C413" s="35"/>
      <c r="D413" s="38"/>
      <c r="E413" s="38"/>
      <c r="F413" s="38"/>
      <c r="G413" s="38"/>
      <c r="H413" s="38"/>
      <c r="I413" s="38"/>
      <c r="J413" s="38"/>
      <c r="K413" s="36"/>
    </row>
    <row r="414" spans="5:8" ht="18" customHeight="1">
      <c r="E414" s="369" t="str">
        <f>vladanje!$A$35</f>
        <v> </v>
      </c>
      <c r="F414" s="369"/>
      <c r="G414" s="369"/>
      <c r="H414" s="369"/>
    </row>
    <row r="415" spans="1:8" ht="24" thickBot="1">
      <c r="A415" s="53" t="s">
        <v>56</v>
      </c>
      <c r="B415" s="20"/>
      <c r="G415" s="128"/>
      <c r="H415" s="128"/>
    </row>
    <row r="416" spans="1:11" ht="17.25" thickTop="1">
      <c r="A416" s="24" t="s">
        <v>58</v>
      </c>
      <c r="B416" s="24"/>
      <c r="C416" s="368">
        <f>Dnevnik!$T$44</f>
        <v>0</v>
      </c>
      <c r="D416" s="368"/>
      <c r="E416" s="368"/>
      <c r="H416" s="372" t="s">
        <v>60</v>
      </c>
      <c r="I416" s="372"/>
      <c r="J416" s="372"/>
      <c r="K416" s="146">
        <f>vladanje!$C$35</f>
        <v>0</v>
      </c>
    </row>
    <row r="417" spans="1:11" ht="17.25" thickBot="1">
      <c r="A417" s="24" t="s">
        <v>57</v>
      </c>
      <c r="B417" s="24"/>
      <c r="C417" s="368">
        <f>Dnevnik!$S$44</f>
        <v>0</v>
      </c>
      <c r="D417" s="368"/>
      <c r="E417" s="368"/>
      <c r="H417" s="372" t="s">
        <v>59</v>
      </c>
      <c r="I417" s="372"/>
      <c r="J417" s="372"/>
      <c r="K417" s="147">
        <f>vladanje!$D$35</f>
        <v>0</v>
      </c>
    </row>
    <row r="418" spans="2:5" ht="17.25" thickTop="1">
      <c r="B418" s="37" t="s">
        <v>74</v>
      </c>
      <c r="C418" s="368">
        <f>Dnevnik!$Q$36</f>
        <v>0</v>
      </c>
      <c r="D418" s="368"/>
      <c r="E418" s="368"/>
    </row>
    <row r="419" spans="1:11" ht="15">
      <c r="A419" s="375" t="str">
        <f>Dnevnik!$E$1</f>
        <v>Srpski jezik </v>
      </c>
      <c r="B419" s="375"/>
      <c r="C419" s="368">
        <f>Dnevnik!$E$36</f>
        <v>0</v>
      </c>
      <c r="D419" s="368"/>
      <c r="E419" s="368"/>
      <c r="F419" s="38"/>
      <c r="G419" s="375" t="str">
        <f>Dnevnik!$K$1</f>
        <v>Fizika</v>
      </c>
      <c r="H419" s="375"/>
      <c r="I419" s="375"/>
      <c r="J419" s="375"/>
      <c r="K419" s="25">
        <f>Dnevnik!$K$36</f>
        <v>0</v>
      </c>
    </row>
    <row r="420" spans="1:11" ht="15">
      <c r="A420" s="375" t="str">
        <f>Dnevnik!$F$1</f>
        <v>Francuski jezik</v>
      </c>
      <c r="B420" s="375"/>
      <c r="C420" s="374">
        <f>Dnevnik!$F$36</f>
        <v>0</v>
      </c>
      <c r="D420" s="374"/>
      <c r="E420" s="374"/>
      <c r="F420" s="38"/>
      <c r="G420" s="375" t="str">
        <f>Dnevnik!$L$1</f>
        <v>Matematika</v>
      </c>
      <c r="H420" s="375"/>
      <c r="I420" s="375"/>
      <c r="J420" s="375"/>
      <c r="K420" s="25">
        <f>Dnevnik!$L$36</f>
        <v>0</v>
      </c>
    </row>
    <row r="421" spans="1:11" ht="15">
      <c r="A421" s="375" t="s">
        <v>44</v>
      </c>
      <c r="B421" s="375"/>
      <c r="C421" s="374">
        <f>Dnevnik!$G$36</f>
        <v>0</v>
      </c>
      <c r="D421" s="374"/>
      <c r="E421" s="374"/>
      <c r="F421" s="38"/>
      <c r="G421" s="375" t="str">
        <f>Dnevnik!$M$1</f>
        <v>Biologija</v>
      </c>
      <c r="H421" s="375"/>
      <c r="I421" s="375"/>
      <c r="J421" s="375"/>
      <c r="K421" s="25">
        <f>Dnevnik!$M$36</f>
        <v>0</v>
      </c>
    </row>
    <row r="422" spans="1:11" ht="15">
      <c r="A422" s="375" t="str">
        <f>Dnevnik!$H$1</f>
        <v>Muzicka kultura</v>
      </c>
      <c r="B422" s="375"/>
      <c r="C422" s="374">
        <f>Dnevnik!$H$36</f>
        <v>0</v>
      </c>
      <c r="D422" s="374"/>
      <c r="E422" s="374"/>
      <c r="F422" s="38"/>
      <c r="G422" s="375" t="str">
        <f>Dnevnik!$N$1</f>
        <v>Hemija</v>
      </c>
      <c r="H422" s="375"/>
      <c r="I422" s="375"/>
      <c r="J422" s="375"/>
      <c r="K422" s="25">
        <f>Dnevnik!$O$36</f>
        <v>0</v>
      </c>
    </row>
    <row r="423" spans="1:11" ht="15">
      <c r="A423" s="375" t="str">
        <f>Dnevnik!$I$1</f>
        <v>Istorija</v>
      </c>
      <c r="B423" s="375"/>
      <c r="C423" s="374">
        <f>Dnevnik!$I$36</f>
        <v>0</v>
      </c>
      <c r="D423" s="374"/>
      <c r="E423" s="374"/>
      <c r="F423" s="38"/>
      <c r="G423" s="375" t="str">
        <f>Dnevnik!$O$1</f>
        <v>Tehnicko obrazovanje</v>
      </c>
      <c r="H423" s="375"/>
      <c r="I423" s="375"/>
      <c r="J423" s="375"/>
      <c r="K423" s="25">
        <f>Dnevnik!$P$36</f>
        <v>0</v>
      </c>
    </row>
    <row r="424" spans="1:11" ht="15">
      <c r="A424" s="375" t="str">
        <f>Dnevnik!$J$1</f>
        <v>Geografija</v>
      </c>
      <c r="B424" s="375"/>
      <c r="C424" s="374">
        <f>Dnevnik!$J$36</f>
        <v>0</v>
      </c>
      <c r="D424" s="374"/>
      <c r="E424" s="374"/>
      <c r="F424" s="38"/>
      <c r="G424" s="375" t="str">
        <f>Dnevnik!$P$1</f>
        <v>Fizicko vaspitanje</v>
      </c>
      <c r="H424" s="375"/>
      <c r="I424" s="375"/>
      <c r="J424" s="375"/>
      <c r="K424" s="25">
        <f>Dnevnik!$Q$36</f>
        <v>0</v>
      </c>
    </row>
    <row r="425" spans="1:11" ht="16.5" thickBot="1">
      <c r="A425" s="57"/>
      <c r="B425" s="57"/>
      <c r="C425" s="55"/>
      <c r="D425" s="57"/>
      <c r="E425" s="57"/>
      <c r="F425" s="57"/>
      <c r="G425" s="57"/>
      <c r="H425" s="57"/>
      <c r="I425" s="57"/>
      <c r="J425" s="57"/>
      <c r="K425" s="56"/>
    </row>
    <row r="426" spans="1:11" ht="16.5" thickTop="1">
      <c r="A426" s="38"/>
      <c r="B426" s="38"/>
      <c r="C426" s="35"/>
      <c r="D426" s="38"/>
      <c r="E426" s="38"/>
      <c r="F426" s="38"/>
      <c r="G426" s="38"/>
      <c r="H426" s="38"/>
      <c r="I426" s="38"/>
      <c r="J426" s="38"/>
      <c r="K426" s="36"/>
    </row>
    <row r="427" spans="5:8" ht="18" customHeight="1">
      <c r="E427" s="369" t="str">
        <f>vladanje!$A$36</f>
        <v> </v>
      </c>
      <c r="F427" s="369"/>
      <c r="G427" s="369"/>
      <c r="H427" s="369"/>
    </row>
    <row r="428" spans="1:2" ht="17.25" thickBot="1">
      <c r="A428" s="53" t="s">
        <v>56</v>
      </c>
      <c r="B428" s="20"/>
    </row>
    <row r="429" spans="1:11" ht="17.25" thickTop="1">
      <c r="A429" s="24" t="s">
        <v>58</v>
      </c>
      <c r="B429" s="24"/>
      <c r="C429" s="368">
        <f>Dnevnik!$T$45</f>
        <v>0</v>
      </c>
      <c r="D429" s="368"/>
      <c r="E429" s="368"/>
      <c r="H429" s="372" t="s">
        <v>60</v>
      </c>
      <c r="I429" s="372"/>
      <c r="J429" s="372"/>
      <c r="K429" s="146">
        <f>vladanje!$C$36</f>
        <v>0</v>
      </c>
    </row>
    <row r="430" spans="1:11" ht="17.25" thickBot="1">
      <c r="A430" s="24" t="s">
        <v>57</v>
      </c>
      <c r="B430" s="24"/>
      <c r="C430" s="368">
        <f>Dnevnik!$S$45</f>
        <v>0</v>
      </c>
      <c r="D430" s="368"/>
      <c r="E430" s="368"/>
      <c r="H430" s="372" t="s">
        <v>59</v>
      </c>
      <c r="I430" s="372"/>
      <c r="J430" s="372"/>
      <c r="K430" s="147">
        <f>vladanje!$D$36</f>
        <v>0</v>
      </c>
    </row>
    <row r="431" spans="2:5" ht="17.25" thickTop="1">
      <c r="B431" s="37" t="s">
        <v>74</v>
      </c>
      <c r="C431" s="368">
        <f>Dnevnik!$Q$45</f>
        <v>0</v>
      </c>
      <c r="D431" s="368"/>
      <c r="E431" s="368"/>
    </row>
    <row r="432" spans="1:11" ht="15">
      <c r="A432" s="375" t="str">
        <f>Dnevnik!$E$1</f>
        <v>Srpski jezik </v>
      </c>
      <c r="B432" s="375"/>
      <c r="C432" s="368">
        <f>Dnevnik!$E$45</f>
        <v>0</v>
      </c>
      <c r="D432" s="368"/>
      <c r="E432" s="368"/>
      <c r="F432" s="38"/>
      <c r="G432" s="375" t="str">
        <f>Dnevnik!$K$1</f>
        <v>Fizika</v>
      </c>
      <c r="H432" s="375"/>
      <c r="I432" s="375"/>
      <c r="J432" s="375"/>
      <c r="K432" s="25">
        <f>Dnevnik!$K$45</f>
        <v>0</v>
      </c>
    </row>
    <row r="433" spans="1:11" ht="15">
      <c r="A433" s="375" t="str">
        <f>Dnevnik!$F$1</f>
        <v>Francuski jezik</v>
      </c>
      <c r="B433" s="375"/>
      <c r="C433" s="374">
        <f>Dnevnik!$F$45</f>
        <v>0</v>
      </c>
      <c r="D433" s="374"/>
      <c r="E433" s="374"/>
      <c r="F433" s="38"/>
      <c r="G433" s="375" t="str">
        <f>Dnevnik!$L$1</f>
        <v>Matematika</v>
      </c>
      <c r="H433" s="375"/>
      <c r="I433" s="375"/>
      <c r="J433" s="375"/>
      <c r="K433" s="25">
        <f>Dnevnik!$L$45</f>
        <v>0</v>
      </c>
    </row>
    <row r="434" spans="1:11" ht="15">
      <c r="A434" s="375" t="s">
        <v>44</v>
      </c>
      <c r="B434" s="375"/>
      <c r="C434" s="374">
        <f>Dnevnik!$G$45</f>
        <v>0</v>
      </c>
      <c r="D434" s="374"/>
      <c r="E434" s="374"/>
      <c r="F434" s="38"/>
      <c r="G434" s="375" t="str">
        <f>Dnevnik!$M$1</f>
        <v>Biologija</v>
      </c>
      <c r="H434" s="375"/>
      <c r="I434" s="375"/>
      <c r="J434" s="375"/>
      <c r="K434" s="25">
        <f>Dnevnik!$M$45</f>
        <v>0</v>
      </c>
    </row>
    <row r="435" spans="1:11" ht="15">
      <c r="A435" s="375" t="str">
        <f>Dnevnik!$H$1</f>
        <v>Muzicka kultura</v>
      </c>
      <c r="B435" s="375"/>
      <c r="C435" s="374">
        <f>Dnevnik!$H$45</f>
        <v>0</v>
      </c>
      <c r="D435" s="374"/>
      <c r="E435" s="374"/>
      <c r="F435" s="38"/>
      <c r="G435" s="375" t="str">
        <f>Dnevnik!$N$1</f>
        <v>Hemija</v>
      </c>
      <c r="H435" s="375"/>
      <c r="I435" s="375"/>
      <c r="J435" s="375"/>
      <c r="K435" s="25">
        <f>Dnevnik!$O$45</f>
        <v>0</v>
      </c>
    </row>
    <row r="436" spans="1:11" ht="15">
      <c r="A436" s="375" t="str">
        <f>Dnevnik!$I$1</f>
        <v>Istorija</v>
      </c>
      <c r="B436" s="375"/>
      <c r="C436" s="374">
        <f>Dnevnik!$I$45</f>
        <v>0</v>
      </c>
      <c r="D436" s="374"/>
      <c r="E436" s="374"/>
      <c r="F436" s="38"/>
      <c r="G436" s="375" t="str">
        <f>Dnevnik!$O$1</f>
        <v>Tehnicko obrazovanje</v>
      </c>
      <c r="H436" s="375"/>
      <c r="I436" s="375"/>
      <c r="J436" s="375"/>
      <c r="K436" s="25">
        <f>Dnevnik!$P$45</f>
        <v>0</v>
      </c>
    </row>
    <row r="437" spans="1:11" ht="15">
      <c r="A437" s="375" t="str">
        <f>Dnevnik!$J$1</f>
        <v>Geografija</v>
      </c>
      <c r="B437" s="375"/>
      <c r="C437" s="374">
        <f>Dnevnik!$J$45</f>
        <v>0</v>
      </c>
      <c r="D437" s="374"/>
      <c r="E437" s="374"/>
      <c r="F437" s="38"/>
      <c r="G437" s="375" t="str">
        <f>Dnevnik!$P$1</f>
        <v>Fizicko vaspitanje</v>
      </c>
      <c r="H437" s="375"/>
      <c r="I437" s="375"/>
      <c r="J437" s="375"/>
      <c r="K437" s="25">
        <f>Dnevnik!$Q$45</f>
        <v>0</v>
      </c>
    </row>
    <row r="438" spans="1:11" ht="16.5">
      <c r="A438" s="44"/>
      <c r="B438" s="44"/>
      <c r="C438" s="45"/>
      <c r="D438" s="46"/>
      <c r="E438" s="46"/>
      <c r="F438" s="38"/>
      <c r="G438" s="44"/>
      <c r="H438" s="44"/>
      <c r="I438" s="44"/>
      <c r="J438" s="44"/>
      <c r="K438" s="45"/>
    </row>
    <row r="439" spans="5:8" ht="19.5">
      <c r="E439" s="369">
        <f>vladanje!$A$37</f>
        <v>0</v>
      </c>
      <c r="F439" s="369"/>
      <c r="G439" s="369"/>
      <c r="H439" s="369"/>
    </row>
    <row r="440" spans="1:2" ht="18" customHeight="1" thickBot="1">
      <c r="A440" s="53" t="s">
        <v>56</v>
      </c>
      <c r="B440" s="20"/>
    </row>
    <row r="441" spans="1:11" ht="17.25" thickTop="1">
      <c r="A441" s="24" t="s">
        <v>58</v>
      </c>
      <c r="B441" s="24"/>
      <c r="C441" s="368">
        <f>Dnevnik!$T$46</f>
        <v>0</v>
      </c>
      <c r="D441" s="368"/>
      <c r="E441" s="368"/>
      <c r="H441" s="372" t="s">
        <v>60</v>
      </c>
      <c r="I441" s="372"/>
      <c r="J441" s="372"/>
      <c r="K441" s="146">
        <f>vladanje!$C$37</f>
        <v>0</v>
      </c>
    </row>
    <row r="442" spans="1:11" ht="17.25" thickBot="1">
      <c r="A442" s="24" t="s">
        <v>57</v>
      </c>
      <c r="B442" s="24"/>
      <c r="C442" s="368">
        <f>Dnevnik!$S$46</f>
        <v>0</v>
      </c>
      <c r="D442" s="368"/>
      <c r="E442" s="368"/>
      <c r="H442" s="372" t="s">
        <v>59</v>
      </c>
      <c r="I442" s="372"/>
      <c r="J442" s="372"/>
      <c r="K442" s="147">
        <f>vladanje!$D$37</f>
        <v>0</v>
      </c>
    </row>
    <row r="443" spans="2:5" ht="17.25" thickTop="1">
      <c r="B443" s="37" t="s">
        <v>74</v>
      </c>
      <c r="C443" s="368">
        <f>Dnevnik!$Q$46</f>
        <v>0</v>
      </c>
      <c r="D443" s="368"/>
      <c r="E443" s="368"/>
    </row>
    <row r="444" spans="1:11" ht="15">
      <c r="A444" s="375" t="str">
        <f>Dnevnik!$E$1</f>
        <v>Srpski jezik </v>
      </c>
      <c r="B444" s="375"/>
      <c r="C444" s="368">
        <f>Dnevnik!$E$46</f>
        <v>0</v>
      </c>
      <c r="D444" s="368"/>
      <c r="E444" s="368"/>
      <c r="F444" s="38"/>
      <c r="G444" s="375" t="str">
        <f>Dnevnik!$K$1</f>
        <v>Fizika</v>
      </c>
      <c r="H444" s="375"/>
      <c r="I444" s="375"/>
      <c r="J444" s="375"/>
      <c r="K444" s="25">
        <f>Dnevnik!$K$46</f>
        <v>0</v>
      </c>
    </row>
    <row r="445" spans="1:11" ht="15">
      <c r="A445" s="375" t="str">
        <f>Dnevnik!$F$1</f>
        <v>Francuski jezik</v>
      </c>
      <c r="B445" s="375"/>
      <c r="C445" s="374">
        <f>Dnevnik!$F$46</f>
        <v>0</v>
      </c>
      <c r="D445" s="374"/>
      <c r="E445" s="374"/>
      <c r="F445" s="38"/>
      <c r="G445" s="375" t="str">
        <f>Dnevnik!$L$1</f>
        <v>Matematika</v>
      </c>
      <c r="H445" s="375"/>
      <c r="I445" s="375"/>
      <c r="J445" s="375"/>
      <c r="K445" s="25">
        <f>Dnevnik!$L$46</f>
        <v>0</v>
      </c>
    </row>
    <row r="446" spans="1:11" ht="15">
      <c r="A446" s="375" t="s">
        <v>44</v>
      </c>
      <c r="B446" s="375"/>
      <c r="C446" s="374">
        <f>Dnevnik!$G$46</f>
        <v>0</v>
      </c>
      <c r="D446" s="374"/>
      <c r="E446" s="374"/>
      <c r="F446" s="38"/>
      <c r="G446" s="375" t="str">
        <f>Dnevnik!$M$1</f>
        <v>Biologija</v>
      </c>
      <c r="H446" s="375"/>
      <c r="I446" s="375"/>
      <c r="J446" s="375"/>
      <c r="K446" s="25">
        <f>Dnevnik!$M$46</f>
        <v>0</v>
      </c>
    </row>
    <row r="447" spans="1:11" ht="15">
      <c r="A447" s="375" t="str">
        <f>Dnevnik!$H$1</f>
        <v>Muzicka kultura</v>
      </c>
      <c r="B447" s="375"/>
      <c r="C447" s="374">
        <f>Dnevnik!$H$46</f>
        <v>0</v>
      </c>
      <c r="D447" s="374"/>
      <c r="E447" s="374"/>
      <c r="F447" s="38"/>
      <c r="G447" s="375" t="str">
        <f>Dnevnik!$N$1</f>
        <v>Hemija</v>
      </c>
      <c r="H447" s="375"/>
      <c r="I447" s="375"/>
      <c r="J447" s="375"/>
      <c r="K447" s="25">
        <f>Dnevnik!$O$46</f>
        <v>0</v>
      </c>
    </row>
    <row r="448" spans="1:11" ht="15">
      <c r="A448" s="375" t="str">
        <f>Dnevnik!$I$1</f>
        <v>Istorija</v>
      </c>
      <c r="B448" s="375"/>
      <c r="C448" s="374">
        <f>Dnevnik!$I$46</f>
        <v>0</v>
      </c>
      <c r="D448" s="374"/>
      <c r="E448" s="374"/>
      <c r="F448" s="38"/>
      <c r="G448" s="375" t="str">
        <f>Dnevnik!$O$1</f>
        <v>Tehnicko obrazovanje</v>
      </c>
      <c r="H448" s="375"/>
      <c r="I448" s="375"/>
      <c r="J448" s="375"/>
      <c r="K448" s="25">
        <f>Dnevnik!$P$46</f>
        <v>0</v>
      </c>
    </row>
    <row r="449" spans="1:11" ht="15">
      <c r="A449" s="375" t="str">
        <f>Dnevnik!$J$1</f>
        <v>Geografija</v>
      </c>
      <c r="B449" s="375"/>
      <c r="C449" s="374">
        <f>Dnevnik!$J$46</f>
        <v>0</v>
      </c>
      <c r="D449" s="374"/>
      <c r="E449" s="374"/>
      <c r="F449" s="38"/>
      <c r="G449" s="375" t="str">
        <f>Dnevnik!$P$1</f>
        <v>Fizicko vaspitanje</v>
      </c>
      <c r="H449" s="375"/>
      <c r="I449" s="375"/>
      <c r="J449" s="375"/>
      <c r="K449" s="25">
        <f>Dnevnik!$Q$46</f>
        <v>0</v>
      </c>
    </row>
    <row r="450" spans="1:11" ht="16.5" thickBot="1">
      <c r="A450" s="57"/>
      <c r="B450" s="57"/>
      <c r="C450" s="55"/>
      <c r="D450" s="57"/>
      <c r="E450" s="57"/>
      <c r="F450" s="57"/>
      <c r="G450" s="57"/>
      <c r="H450" s="57"/>
      <c r="I450" s="57"/>
      <c r="J450" s="57"/>
      <c r="K450" s="56"/>
    </row>
    <row r="451" spans="1:11" ht="16.5" thickTop="1">
      <c r="A451" s="38"/>
      <c r="B451" s="38"/>
      <c r="C451" s="35"/>
      <c r="D451" s="38"/>
      <c r="E451" s="38"/>
      <c r="F451" s="38"/>
      <c r="G451" s="38"/>
      <c r="H451" s="38"/>
      <c r="I451" s="38"/>
      <c r="J451" s="38"/>
      <c r="K451" s="36"/>
    </row>
    <row r="452" spans="5:8" ht="19.5">
      <c r="E452" s="369">
        <f>vladanje!$A$38</f>
        <v>0</v>
      </c>
      <c r="F452" s="369"/>
      <c r="G452" s="369"/>
      <c r="H452" s="369"/>
    </row>
    <row r="453" spans="1:2" ht="18" customHeight="1" thickBot="1">
      <c r="A453" s="53" t="s">
        <v>56</v>
      </c>
      <c r="B453" s="20"/>
    </row>
    <row r="454" spans="1:11" ht="17.25" thickTop="1">
      <c r="A454" s="24" t="s">
        <v>58</v>
      </c>
      <c r="B454" s="24"/>
      <c r="C454" s="368">
        <f>Dnevnik!$T$47</f>
        <v>0</v>
      </c>
      <c r="D454" s="368"/>
      <c r="E454" s="368"/>
      <c r="H454" s="372" t="s">
        <v>60</v>
      </c>
      <c r="I454" s="372"/>
      <c r="J454" s="372"/>
      <c r="K454" s="146">
        <f>vladanje!$C$38</f>
        <v>0</v>
      </c>
    </row>
    <row r="455" spans="1:11" ht="17.25" thickBot="1">
      <c r="A455" s="24" t="s">
        <v>57</v>
      </c>
      <c r="B455" s="24"/>
      <c r="C455" s="368">
        <f>Dnevnik!$S$47</f>
        <v>0</v>
      </c>
      <c r="D455" s="368"/>
      <c r="E455" s="368"/>
      <c r="H455" s="372" t="s">
        <v>59</v>
      </c>
      <c r="I455" s="372"/>
      <c r="J455" s="372"/>
      <c r="K455" s="147">
        <f>vladanje!$D$38</f>
        <v>0</v>
      </c>
    </row>
    <row r="456" spans="2:5" ht="17.25" thickTop="1">
      <c r="B456" s="37" t="s">
        <v>74</v>
      </c>
      <c r="C456" s="368">
        <f>Dnevnik!$Q$47</f>
        <v>0</v>
      </c>
      <c r="D456" s="368"/>
      <c r="E456" s="368"/>
    </row>
    <row r="457" spans="1:11" ht="15">
      <c r="A457" s="375" t="str">
        <f>Dnevnik!$E$1</f>
        <v>Srpski jezik </v>
      </c>
      <c r="B457" s="375"/>
      <c r="C457" s="368">
        <f>Dnevnik!$E$47</f>
        <v>0</v>
      </c>
      <c r="D457" s="368"/>
      <c r="E457" s="368"/>
      <c r="F457" s="38"/>
      <c r="G457" s="375" t="str">
        <f>Dnevnik!$K$1</f>
        <v>Fizika</v>
      </c>
      <c r="H457" s="375"/>
      <c r="I457" s="375"/>
      <c r="J457" s="375"/>
      <c r="K457" s="25">
        <f>Dnevnik!$K$47</f>
        <v>0</v>
      </c>
    </row>
    <row r="458" spans="1:11" ht="15">
      <c r="A458" s="375" t="str">
        <f>Dnevnik!$F$1</f>
        <v>Francuski jezik</v>
      </c>
      <c r="B458" s="375"/>
      <c r="C458" s="374">
        <f>Dnevnik!$F$47</f>
        <v>0</v>
      </c>
      <c r="D458" s="374"/>
      <c r="E458" s="374"/>
      <c r="F458" s="38"/>
      <c r="G458" s="375" t="str">
        <f>Dnevnik!$L$1</f>
        <v>Matematika</v>
      </c>
      <c r="H458" s="375"/>
      <c r="I458" s="375"/>
      <c r="J458" s="375"/>
      <c r="K458" s="25">
        <f>Dnevnik!$L$47</f>
        <v>0</v>
      </c>
    </row>
    <row r="459" spans="1:11" ht="15">
      <c r="A459" s="375" t="s">
        <v>44</v>
      </c>
      <c r="B459" s="375"/>
      <c r="C459" s="374">
        <f>Dnevnik!$G$47</f>
        <v>0</v>
      </c>
      <c r="D459" s="374"/>
      <c r="E459" s="374"/>
      <c r="F459" s="38"/>
      <c r="G459" s="375" t="str">
        <f>Dnevnik!$M$1</f>
        <v>Biologija</v>
      </c>
      <c r="H459" s="375"/>
      <c r="I459" s="375"/>
      <c r="J459" s="375"/>
      <c r="K459" s="25">
        <f>Dnevnik!$M$47</f>
        <v>0</v>
      </c>
    </row>
    <row r="460" spans="1:11" ht="15">
      <c r="A460" s="375" t="str">
        <f>Dnevnik!$H$1</f>
        <v>Muzicka kultura</v>
      </c>
      <c r="B460" s="375"/>
      <c r="C460" s="374">
        <f>Dnevnik!$H$47</f>
        <v>0</v>
      </c>
      <c r="D460" s="374"/>
      <c r="E460" s="374"/>
      <c r="F460" s="38"/>
      <c r="G460" s="375" t="str">
        <f>Dnevnik!$N$1</f>
        <v>Hemija</v>
      </c>
      <c r="H460" s="375"/>
      <c r="I460" s="375"/>
      <c r="J460" s="375"/>
      <c r="K460" s="25">
        <f>Dnevnik!$O$47</f>
        <v>0</v>
      </c>
    </row>
    <row r="461" spans="1:11" ht="15">
      <c r="A461" s="375" t="str">
        <f>Dnevnik!$I$1</f>
        <v>Istorija</v>
      </c>
      <c r="B461" s="375"/>
      <c r="C461" s="374">
        <f>Dnevnik!$I$47</f>
        <v>0</v>
      </c>
      <c r="D461" s="374"/>
      <c r="E461" s="374"/>
      <c r="F461" s="38"/>
      <c r="G461" s="375" t="str">
        <f>Dnevnik!$O$1</f>
        <v>Tehnicko obrazovanje</v>
      </c>
      <c r="H461" s="375"/>
      <c r="I461" s="375"/>
      <c r="J461" s="375"/>
      <c r="K461" s="25">
        <f>Dnevnik!$P$47</f>
        <v>0</v>
      </c>
    </row>
    <row r="462" spans="1:11" ht="15">
      <c r="A462" s="375" t="str">
        <f>Dnevnik!$J$1</f>
        <v>Geografija</v>
      </c>
      <c r="B462" s="375"/>
      <c r="C462" s="374">
        <f>Dnevnik!$J$47</f>
        <v>0</v>
      </c>
      <c r="D462" s="374"/>
      <c r="E462" s="374"/>
      <c r="F462" s="38"/>
      <c r="G462" s="375" t="str">
        <f>Dnevnik!$P$1</f>
        <v>Fizicko vaspitanje</v>
      </c>
      <c r="H462" s="375"/>
      <c r="I462" s="375"/>
      <c r="J462" s="375"/>
      <c r="K462" s="25">
        <f>Dnevnik!$Q$47</f>
        <v>0</v>
      </c>
    </row>
    <row r="463" spans="1:11" ht="16.5" thickBot="1">
      <c r="A463" s="57"/>
      <c r="B463" s="57"/>
      <c r="C463" s="55"/>
      <c r="D463" s="57"/>
      <c r="E463" s="57"/>
      <c r="F463" s="57"/>
      <c r="G463" s="57"/>
      <c r="H463" s="57"/>
      <c r="I463" s="57"/>
      <c r="J463" s="57"/>
      <c r="K463" s="56"/>
    </row>
    <row r="464" spans="1:11" ht="16.5" thickTop="1">
      <c r="A464" s="38"/>
      <c r="B464" s="38"/>
      <c r="C464" s="35"/>
      <c r="D464" s="38"/>
      <c r="E464" s="38"/>
      <c r="F464" s="38"/>
      <c r="G464" s="38"/>
      <c r="H464" s="38"/>
      <c r="I464" s="38"/>
      <c r="J464" s="38"/>
      <c r="K464" s="36"/>
    </row>
    <row r="465" spans="1:11" ht="18" customHeight="1">
      <c r="A465" s="38"/>
      <c r="B465" s="38"/>
      <c r="C465" s="35"/>
      <c r="D465" s="38"/>
      <c r="E465" s="369"/>
      <c r="F465" s="369"/>
      <c r="G465" s="369"/>
      <c r="H465" s="369"/>
      <c r="I465" s="38"/>
      <c r="J465" s="38"/>
      <c r="K465" s="36"/>
    </row>
    <row r="466" spans="1:11" ht="16.5">
      <c r="A466" s="58"/>
      <c r="B466" s="38"/>
      <c r="C466" s="35"/>
      <c r="D466" s="38"/>
      <c r="E466" s="38"/>
      <c r="F466" s="38"/>
      <c r="G466" s="38"/>
      <c r="H466" s="38"/>
      <c r="I466" s="38"/>
      <c r="J466" s="38"/>
      <c r="K466" s="36"/>
    </row>
    <row r="467" spans="1:11" ht="16.5">
      <c r="A467" s="59"/>
      <c r="B467" s="59"/>
      <c r="C467" s="367"/>
      <c r="D467" s="367"/>
      <c r="E467" s="367"/>
      <c r="F467" s="38"/>
      <c r="G467" s="38"/>
      <c r="H467" s="370"/>
      <c r="I467" s="370"/>
      <c r="J467" s="370"/>
      <c r="K467" s="36"/>
    </row>
    <row r="468" spans="1:11" ht="16.5">
      <c r="A468" s="59"/>
      <c r="B468" s="59"/>
      <c r="C468" s="367"/>
      <c r="D468" s="367"/>
      <c r="E468" s="367"/>
      <c r="F468" s="38"/>
      <c r="G468" s="38"/>
      <c r="H468" s="370"/>
      <c r="I468" s="370"/>
      <c r="J468" s="370"/>
      <c r="K468" s="61"/>
    </row>
    <row r="469" spans="1:11" ht="16.5">
      <c r="A469" s="38"/>
      <c r="B469" s="60"/>
      <c r="C469" s="367"/>
      <c r="D469" s="367"/>
      <c r="E469" s="367"/>
      <c r="F469" s="38"/>
      <c r="G469" s="38"/>
      <c r="H469" s="38"/>
      <c r="I469" s="38"/>
      <c r="J469" s="38"/>
      <c r="K469" s="36"/>
    </row>
    <row r="470" spans="1:11" ht="15">
      <c r="A470" s="375"/>
      <c r="B470" s="375"/>
      <c r="C470" s="367"/>
      <c r="D470" s="367"/>
      <c r="E470" s="367"/>
      <c r="F470" s="38"/>
      <c r="G470" s="375"/>
      <c r="H470" s="375"/>
      <c r="I470" s="375"/>
      <c r="J470" s="375"/>
      <c r="K470" s="45"/>
    </row>
    <row r="471" spans="1:11" ht="15">
      <c r="A471" s="375"/>
      <c r="B471" s="375"/>
      <c r="C471" s="367"/>
      <c r="D471" s="367"/>
      <c r="E471" s="367"/>
      <c r="F471" s="38"/>
      <c r="G471" s="375"/>
      <c r="H471" s="375"/>
      <c r="I471" s="375"/>
      <c r="J471" s="375"/>
      <c r="K471" s="45"/>
    </row>
    <row r="472" spans="1:11" ht="15">
      <c r="A472" s="375"/>
      <c r="B472" s="375"/>
      <c r="C472" s="367"/>
      <c r="D472" s="367"/>
      <c r="E472" s="367"/>
      <c r="F472" s="38"/>
      <c r="G472" s="375"/>
      <c r="H472" s="375"/>
      <c r="I472" s="375"/>
      <c r="J472" s="375"/>
      <c r="K472" s="45"/>
    </row>
    <row r="473" spans="1:11" ht="15">
      <c r="A473" s="375"/>
      <c r="B473" s="375"/>
      <c r="C473" s="367"/>
      <c r="D473" s="367"/>
      <c r="E473" s="367"/>
      <c r="F473" s="38"/>
      <c r="G473" s="375"/>
      <c r="H473" s="375"/>
      <c r="I473" s="375"/>
      <c r="J473" s="375"/>
      <c r="K473" s="45"/>
    </row>
    <row r="474" spans="1:11" ht="15">
      <c r="A474" s="375"/>
      <c r="B474" s="375"/>
      <c r="C474" s="367"/>
      <c r="D474" s="367"/>
      <c r="E474" s="367"/>
      <c r="F474" s="38"/>
      <c r="G474" s="375"/>
      <c r="H474" s="375"/>
      <c r="I474" s="375"/>
      <c r="J474" s="375"/>
      <c r="K474" s="45"/>
    </row>
    <row r="475" spans="1:11" ht="15">
      <c r="A475" s="375"/>
      <c r="B475" s="375"/>
      <c r="C475" s="367"/>
      <c r="D475" s="367"/>
      <c r="E475" s="367"/>
      <c r="F475" s="38"/>
      <c r="G475" s="375"/>
      <c r="H475" s="375"/>
      <c r="I475" s="375"/>
      <c r="J475" s="375"/>
      <c r="K475" s="45"/>
    </row>
    <row r="476" spans="1:11" ht="15.75">
      <c r="A476" s="38"/>
      <c r="B476" s="38"/>
      <c r="C476" s="35"/>
      <c r="D476" s="38"/>
      <c r="E476" s="38"/>
      <c r="F476" s="38"/>
      <c r="G476" s="38"/>
      <c r="H476" s="38"/>
      <c r="I476" s="38"/>
      <c r="J476" s="38"/>
      <c r="K476" s="36"/>
    </row>
    <row r="477" spans="1:11" ht="15.75">
      <c r="A477" s="38"/>
      <c r="B477" s="38"/>
      <c r="C477" s="35"/>
      <c r="D477" s="38"/>
      <c r="E477" s="38"/>
      <c r="F477" s="38"/>
      <c r="G477" s="38"/>
      <c r="H477" s="38"/>
      <c r="I477" s="38"/>
      <c r="J477" s="38"/>
      <c r="K477" s="36"/>
    </row>
    <row r="478" spans="1:11" ht="18" customHeight="1">
      <c r="A478" s="38"/>
      <c r="B478" s="38"/>
      <c r="C478" s="35"/>
      <c r="D478" s="38"/>
      <c r="E478" s="369"/>
      <c r="F478" s="369"/>
      <c r="G478" s="369"/>
      <c r="H478" s="369"/>
      <c r="I478" s="38"/>
      <c r="J478" s="38"/>
      <c r="K478" s="36"/>
    </row>
    <row r="479" spans="1:11" ht="16.5">
      <c r="A479" s="58"/>
      <c r="B479" s="38"/>
      <c r="C479" s="35"/>
      <c r="D479" s="38"/>
      <c r="E479" s="38"/>
      <c r="F479" s="38"/>
      <c r="G479" s="38"/>
      <c r="H479" s="38"/>
      <c r="I479" s="38"/>
      <c r="J479" s="38"/>
      <c r="K479" s="36"/>
    </row>
    <row r="480" spans="1:11" ht="16.5">
      <c r="A480" s="59"/>
      <c r="B480" s="59"/>
      <c r="C480" s="367"/>
      <c r="D480" s="367"/>
      <c r="E480" s="367"/>
      <c r="F480" s="38"/>
      <c r="G480" s="38"/>
      <c r="H480" s="370"/>
      <c r="I480" s="370"/>
      <c r="J480" s="370"/>
      <c r="K480" s="36"/>
    </row>
    <row r="481" spans="1:11" ht="16.5">
      <c r="A481" s="59"/>
      <c r="B481" s="59"/>
      <c r="C481" s="367"/>
      <c r="D481" s="367"/>
      <c r="E481" s="367"/>
      <c r="F481" s="38"/>
      <c r="G481" s="38"/>
      <c r="H481" s="370"/>
      <c r="I481" s="370"/>
      <c r="J481" s="370"/>
      <c r="K481" s="61"/>
    </row>
    <row r="482" spans="1:11" ht="16.5">
      <c r="A482" s="38"/>
      <c r="B482" s="60"/>
      <c r="C482" s="367"/>
      <c r="D482" s="367"/>
      <c r="E482" s="367"/>
      <c r="F482" s="38"/>
      <c r="G482" s="38"/>
      <c r="H482" s="38"/>
      <c r="I482" s="38"/>
      <c r="J482" s="38"/>
      <c r="K482" s="36"/>
    </row>
    <row r="483" spans="1:11" ht="15">
      <c r="A483" s="375"/>
      <c r="B483" s="375"/>
      <c r="C483" s="367"/>
      <c r="D483" s="367"/>
      <c r="E483" s="367"/>
      <c r="F483" s="38"/>
      <c r="G483" s="375"/>
      <c r="H483" s="375"/>
      <c r="I483" s="375"/>
      <c r="J483" s="375"/>
      <c r="K483" s="45"/>
    </row>
    <row r="484" spans="1:11" ht="15">
      <c r="A484" s="375"/>
      <c r="B484" s="375"/>
      <c r="C484" s="367"/>
      <c r="D484" s="367"/>
      <c r="E484" s="367"/>
      <c r="F484" s="38"/>
      <c r="G484" s="375"/>
      <c r="H484" s="375"/>
      <c r="I484" s="375"/>
      <c r="J484" s="375"/>
      <c r="K484" s="45"/>
    </row>
    <row r="485" spans="1:11" ht="15">
      <c r="A485" s="375"/>
      <c r="B485" s="375"/>
      <c r="C485" s="367"/>
      <c r="D485" s="367"/>
      <c r="E485" s="367"/>
      <c r="F485" s="38"/>
      <c r="G485" s="375"/>
      <c r="H485" s="375"/>
      <c r="I485" s="375"/>
      <c r="J485" s="375"/>
      <c r="K485" s="45"/>
    </row>
    <row r="486" spans="1:11" ht="15">
      <c r="A486" s="375"/>
      <c r="B486" s="375"/>
      <c r="C486" s="367"/>
      <c r="D486" s="367"/>
      <c r="E486" s="367"/>
      <c r="F486" s="38"/>
      <c r="G486" s="375"/>
      <c r="H486" s="375"/>
      <c r="I486" s="375"/>
      <c r="J486" s="375"/>
      <c r="K486" s="45"/>
    </row>
    <row r="487" spans="1:11" ht="15">
      <c r="A487" s="375"/>
      <c r="B487" s="375"/>
      <c r="C487" s="367"/>
      <c r="D487" s="367"/>
      <c r="E487" s="367"/>
      <c r="F487" s="38"/>
      <c r="G487" s="375"/>
      <c r="H487" s="375"/>
      <c r="I487" s="375"/>
      <c r="J487" s="375"/>
      <c r="K487" s="45"/>
    </row>
    <row r="488" spans="1:11" ht="15">
      <c r="A488" s="375"/>
      <c r="B488" s="375"/>
      <c r="C488" s="367"/>
      <c r="D488" s="367"/>
      <c r="E488" s="367"/>
      <c r="F488" s="38"/>
      <c r="G488" s="375"/>
      <c r="H488" s="375"/>
      <c r="I488" s="375"/>
      <c r="J488" s="375"/>
      <c r="K488" s="45"/>
    </row>
    <row r="489" spans="1:11" ht="15.75">
      <c r="A489" s="38"/>
      <c r="B489" s="38"/>
      <c r="C489" s="35"/>
      <c r="D489" s="38"/>
      <c r="E489" s="38"/>
      <c r="F489" s="38"/>
      <c r="G489" s="38"/>
      <c r="H489" s="38"/>
      <c r="I489" s="38"/>
      <c r="J489" s="38"/>
      <c r="K489" s="36"/>
    </row>
    <row r="490" spans="1:11" ht="15.75">
      <c r="A490" s="38"/>
      <c r="B490" s="38"/>
      <c r="C490" s="35"/>
      <c r="D490" s="38"/>
      <c r="E490" s="38"/>
      <c r="F490" s="38"/>
      <c r="G490" s="38"/>
      <c r="H490" s="38"/>
      <c r="I490" s="38"/>
      <c r="J490" s="38"/>
      <c r="K490" s="36"/>
    </row>
    <row r="491" spans="1:11" ht="15.75">
      <c r="A491" s="38"/>
      <c r="B491" s="38"/>
      <c r="C491" s="35"/>
      <c r="D491" s="38"/>
      <c r="E491" s="38"/>
      <c r="F491" s="38"/>
      <c r="G491" s="38"/>
      <c r="H491" s="38"/>
      <c r="I491" s="38"/>
      <c r="J491" s="38"/>
      <c r="K491" s="36"/>
    </row>
  </sheetData>
  <sheetProtection/>
  <mergeCells count="912">
    <mergeCell ref="E2:H2"/>
    <mergeCell ref="H4:J4"/>
    <mergeCell ref="H5:J5"/>
    <mergeCell ref="H17:J17"/>
    <mergeCell ref="C5:E5"/>
    <mergeCell ref="C4:E4"/>
    <mergeCell ref="C17:E17"/>
    <mergeCell ref="G7:J7"/>
    <mergeCell ref="G8:J8"/>
    <mergeCell ref="G9:J9"/>
    <mergeCell ref="E15:H15"/>
    <mergeCell ref="C7:E7"/>
    <mergeCell ref="C8:E8"/>
    <mergeCell ref="C9:E9"/>
    <mergeCell ref="G10:J10"/>
    <mergeCell ref="G11:J11"/>
    <mergeCell ref="G12:J12"/>
    <mergeCell ref="C10:E10"/>
    <mergeCell ref="C11:E11"/>
    <mergeCell ref="C12:E12"/>
    <mergeCell ref="A9:B9"/>
    <mergeCell ref="A8:B8"/>
    <mergeCell ref="A7:B7"/>
    <mergeCell ref="A12:B12"/>
    <mergeCell ref="A11:B11"/>
    <mergeCell ref="A10:B10"/>
    <mergeCell ref="H18:J18"/>
    <mergeCell ref="A20:B20"/>
    <mergeCell ref="G20:J20"/>
    <mergeCell ref="A21:B21"/>
    <mergeCell ref="G21:J21"/>
    <mergeCell ref="C18:E18"/>
    <mergeCell ref="C20:E20"/>
    <mergeCell ref="C21:E21"/>
    <mergeCell ref="A22:B22"/>
    <mergeCell ref="G22:J22"/>
    <mergeCell ref="A23:B23"/>
    <mergeCell ref="G23:J23"/>
    <mergeCell ref="C22:E22"/>
    <mergeCell ref="C23:E23"/>
    <mergeCell ref="A24:B24"/>
    <mergeCell ref="G24:J24"/>
    <mergeCell ref="A25:B25"/>
    <mergeCell ref="G25:J25"/>
    <mergeCell ref="C24:E24"/>
    <mergeCell ref="C25:E25"/>
    <mergeCell ref="H30:J30"/>
    <mergeCell ref="H31:J31"/>
    <mergeCell ref="A33:B33"/>
    <mergeCell ref="G33:J33"/>
    <mergeCell ref="C30:E30"/>
    <mergeCell ref="C31:E31"/>
    <mergeCell ref="C33:E33"/>
    <mergeCell ref="A34:B34"/>
    <mergeCell ref="G34:J34"/>
    <mergeCell ref="A35:B35"/>
    <mergeCell ref="G35:J35"/>
    <mergeCell ref="C34:E34"/>
    <mergeCell ref="C35:E35"/>
    <mergeCell ref="A36:B36"/>
    <mergeCell ref="G36:J36"/>
    <mergeCell ref="A37:B37"/>
    <mergeCell ref="G37:J37"/>
    <mergeCell ref="C36:E36"/>
    <mergeCell ref="C37:E37"/>
    <mergeCell ref="A38:B38"/>
    <mergeCell ref="G38:J38"/>
    <mergeCell ref="E41:H41"/>
    <mergeCell ref="H43:J43"/>
    <mergeCell ref="C38:E38"/>
    <mergeCell ref="C43:E43"/>
    <mergeCell ref="A46:B46"/>
    <mergeCell ref="G46:J46"/>
    <mergeCell ref="A47:B47"/>
    <mergeCell ref="G47:J47"/>
    <mergeCell ref="C46:E46"/>
    <mergeCell ref="C47:E47"/>
    <mergeCell ref="A48:B48"/>
    <mergeCell ref="G48:J48"/>
    <mergeCell ref="A49:B49"/>
    <mergeCell ref="G49:J49"/>
    <mergeCell ref="C48:E48"/>
    <mergeCell ref="C49:E49"/>
    <mergeCell ref="A50:B50"/>
    <mergeCell ref="G50:J50"/>
    <mergeCell ref="A51:B51"/>
    <mergeCell ref="G51:J51"/>
    <mergeCell ref="C50:E50"/>
    <mergeCell ref="C51:E51"/>
    <mergeCell ref="C6:E6"/>
    <mergeCell ref="E54:H54"/>
    <mergeCell ref="C56:E56"/>
    <mergeCell ref="H56:J56"/>
    <mergeCell ref="C19:E19"/>
    <mergeCell ref="C32:E32"/>
    <mergeCell ref="C45:E45"/>
    <mergeCell ref="H44:J44"/>
    <mergeCell ref="C44:E44"/>
    <mergeCell ref="E28:H28"/>
    <mergeCell ref="C57:E57"/>
    <mergeCell ref="H57:J57"/>
    <mergeCell ref="C58:E58"/>
    <mergeCell ref="A59:B59"/>
    <mergeCell ref="C59:E59"/>
    <mergeCell ref="G59:J59"/>
    <mergeCell ref="A64:B64"/>
    <mergeCell ref="C64:E64"/>
    <mergeCell ref="A60:B60"/>
    <mergeCell ref="C60:E60"/>
    <mergeCell ref="G60:J60"/>
    <mergeCell ref="A61:B61"/>
    <mergeCell ref="C61:E61"/>
    <mergeCell ref="G61:J61"/>
    <mergeCell ref="A62:B62"/>
    <mergeCell ref="C62:E62"/>
    <mergeCell ref="G62:J62"/>
    <mergeCell ref="A63:B63"/>
    <mergeCell ref="C63:E63"/>
    <mergeCell ref="G63:J63"/>
    <mergeCell ref="C71:E71"/>
    <mergeCell ref="C70:E70"/>
    <mergeCell ref="H70:J70"/>
    <mergeCell ref="A72:B72"/>
    <mergeCell ref="C72:E72"/>
    <mergeCell ref="C69:E69"/>
    <mergeCell ref="H69:J69"/>
    <mergeCell ref="G76:J76"/>
    <mergeCell ref="G72:J72"/>
    <mergeCell ref="A74:B74"/>
    <mergeCell ref="C74:E74"/>
    <mergeCell ref="G74:J74"/>
    <mergeCell ref="G64:J64"/>
    <mergeCell ref="E67:H67"/>
    <mergeCell ref="A73:B73"/>
    <mergeCell ref="C73:E73"/>
    <mergeCell ref="G73:J73"/>
    <mergeCell ref="G85:J85"/>
    <mergeCell ref="C84:E84"/>
    <mergeCell ref="E80:H80"/>
    <mergeCell ref="C82:E82"/>
    <mergeCell ref="H82:J82"/>
    <mergeCell ref="A75:B75"/>
    <mergeCell ref="C75:E75"/>
    <mergeCell ref="G75:J75"/>
    <mergeCell ref="A76:B76"/>
    <mergeCell ref="C76:E76"/>
    <mergeCell ref="C83:E83"/>
    <mergeCell ref="H83:J83"/>
    <mergeCell ref="A86:B86"/>
    <mergeCell ref="C86:E86"/>
    <mergeCell ref="G86:J86"/>
    <mergeCell ref="A77:B77"/>
    <mergeCell ref="C77:E77"/>
    <mergeCell ref="G77:J77"/>
    <mergeCell ref="A85:B85"/>
    <mergeCell ref="C85:E85"/>
    <mergeCell ref="A87:B87"/>
    <mergeCell ref="C87:E87"/>
    <mergeCell ref="G87:J87"/>
    <mergeCell ref="A88:B88"/>
    <mergeCell ref="C88:E88"/>
    <mergeCell ref="G88:J88"/>
    <mergeCell ref="H96:J96"/>
    <mergeCell ref="A89:B89"/>
    <mergeCell ref="C89:E89"/>
    <mergeCell ref="G89:J89"/>
    <mergeCell ref="A90:B90"/>
    <mergeCell ref="C90:E90"/>
    <mergeCell ref="G90:J90"/>
    <mergeCell ref="E93:H93"/>
    <mergeCell ref="C95:E95"/>
    <mergeCell ref="H95:J95"/>
    <mergeCell ref="A98:B98"/>
    <mergeCell ref="C98:E98"/>
    <mergeCell ref="G98:J98"/>
    <mergeCell ref="A99:B99"/>
    <mergeCell ref="C99:E99"/>
    <mergeCell ref="G99:J99"/>
    <mergeCell ref="A100:B100"/>
    <mergeCell ref="C100:E100"/>
    <mergeCell ref="G100:J100"/>
    <mergeCell ref="A101:B101"/>
    <mergeCell ref="C101:E101"/>
    <mergeCell ref="G101:J101"/>
    <mergeCell ref="A102:B102"/>
    <mergeCell ref="C102:E102"/>
    <mergeCell ref="G102:J102"/>
    <mergeCell ref="A103:B103"/>
    <mergeCell ref="C103:E103"/>
    <mergeCell ref="G103:J103"/>
    <mergeCell ref="A110:B110"/>
    <mergeCell ref="C110:E110"/>
    <mergeCell ref="G110:J110"/>
    <mergeCell ref="E105:H105"/>
    <mergeCell ref="C107:E107"/>
    <mergeCell ref="H107:J107"/>
    <mergeCell ref="C108:E108"/>
    <mergeCell ref="H108:J108"/>
    <mergeCell ref="A111:B111"/>
    <mergeCell ref="C111:E111"/>
    <mergeCell ref="G111:J111"/>
    <mergeCell ref="A112:B112"/>
    <mergeCell ref="C112:E112"/>
    <mergeCell ref="G112:J112"/>
    <mergeCell ref="A113:B113"/>
    <mergeCell ref="C113:E113"/>
    <mergeCell ref="G113:J113"/>
    <mergeCell ref="A114:B114"/>
    <mergeCell ref="C114:E114"/>
    <mergeCell ref="G114:J114"/>
    <mergeCell ref="H120:J120"/>
    <mergeCell ref="C121:E121"/>
    <mergeCell ref="H121:J121"/>
    <mergeCell ref="A115:B115"/>
    <mergeCell ref="C115:E115"/>
    <mergeCell ref="G115:J115"/>
    <mergeCell ref="E118:H118"/>
    <mergeCell ref="A123:B123"/>
    <mergeCell ref="C123:E123"/>
    <mergeCell ref="G123:J123"/>
    <mergeCell ref="A124:B124"/>
    <mergeCell ref="C124:E124"/>
    <mergeCell ref="G124:J124"/>
    <mergeCell ref="A125:B125"/>
    <mergeCell ref="C125:E125"/>
    <mergeCell ref="G125:J125"/>
    <mergeCell ref="A126:B126"/>
    <mergeCell ref="C126:E126"/>
    <mergeCell ref="G126:J126"/>
    <mergeCell ref="A127:B127"/>
    <mergeCell ref="C127:E127"/>
    <mergeCell ref="G127:J127"/>
    <mergeCell ref="A128:B128"/>
    <mergeCell ref="C128:E128"/>
    <mergeCell ref="G128:J128"/>
    <mergeCell ref="E131:H131"/>
    <mergeCell ref="C133:E133"/>
    <mergeCell ref="H133:J133"/>
    <mergeCell ref="C134:E134"/>
    <mergeCell ref="H134:J134"/>
    <mergeCell ref="A136:B136"/>
    <mergeCell ref="C136:E136"/>
    <mergeCell ref="G136:J136"/>
    <mergeCell ref="C135:E135"/>
    <mergeCell ref="A137:B137"/>
    <mergeCell ref="C137:E137"/>
    <mergeCell ref="G137:J137"/>
    <mergeCell ref="A138:B138"/>
    <mergeCell ref="C138:E138"/>
    <mergeCell ref="G138:J138"/>
    <mergeCell ref="C146:E146"/>
    <mergeCell ref="H146:J146"/>
    <mergeCell ref="A139:B139"/>
    <mergeCell ref="C139:E139"/>
    <mergeCell ref="G139:J139"/>
    <mergeCell ref="A140:B140"/>
    <mergeCell ref="C140:E140"/>
    <mergeCell ref="G140:J140"/>
    <mergeCell ref="A141:B141"/>
    <mergeCell ref="C141:E141"/>
    <mergeCell ref="G141:J141"/>
    <mergeCell ref="E144:H144"/>
    <mergeCell ref="A150:B150"/>
    <mergeCell ref="C150:E150"/>
    <mergeCell ref="G150:J150"/>
    <mergeCell ref="C148:E148"/>
    <mergeCell ref="C147:E147"/>
    <mergeCell ref="H147:J147"/>
    <mergeCell ref="A149:B149"/>
    <mergeCell ref="C149:E149"/>
    <mergeCell ref="A152:B152"/>
    <mergeCell ref="C152:E152"/>
    <mergeCell ref="G152:J152"/>
    <mergeCell ref="C160:E160"/>
    <mergeCell ref="H160:J160"/>
    <mergeCell ref="G149:J149"/>
    <mergeCell ref="A151:B151"/>
    <mergeCell ref="C151:E151"/>
    <mergeCell ref="G151:J151"/>
    <mergeCell ref="C161:E161"/>
    <mergeCell ref="A153:B153"/>
    <mergeCell ref="C153:E153"/>
    <mergeCell ref="G153:J153"/>
    <mergeCell ref="A154:B154"/>
    <mergeCell ref="C154:E154"/>
    <mergeCell ref="G154:J154"/>
    <mergeCell ref="H159:J159"/>
    <mergeCell ref="A162:B162"/>
    <mergeCell ref="C162:E162"/>
    <mergeCell ref="G162:J162"/>
    <mergeCell ref="A163:B163"/>
    <mergeCell ref="C163:E163"/>
    <mergeCell ref="G163:J163"/>
    <mergeCell ref="A164:B164"/>
    <mergeCell ref="C164:E164"/>
    <mergeCell ref="G164:J164"/>
    <mergeCell ref="A165:B165"/>
    <mergeCell ref="C165:E165"/>
    <mergeCell ref="G165:J165"/>
    <mergeCell ref="A166:B166"/>
    <mergeCell ref="C166:E166"/>
    <mergeCell ref="G166:J166"/>
    <mergeCell ref="H172:J172"/>
    <mergeCell ref="A167:B167"/>
    <mergeCell ref="C167:E167"/>
    <mergeCell ref="G167:J167"/>
    <mergeCell ref="E170:H170"/>
    <mergeCell ref="C172:E172"/>
    <mergeCell ref="A175:B175"/>
    <mergeCell ref="C175:E175"/>
    <mergeCell ref="G175:J175"/>
    <mergeCell ref="A176:B176"/>
    <mergeCell ref="C176:E176"/>
    <mergeCell ref="G176:J176"/>
    <mergeCell ref="A177:B177"/>
    <mergeCell ref="C177:E177"/>
    <mergeCell ref="G177:J177"/>
    <mergeCell ref="A178:B178"/>
    <mergeCell ref="C178:E178"/>
    <mergeCell ref="G178:J178"/>
    <mergeCell ref="A179:B179"/>
    <mergeCell ref="C179:E179"/>
    <mergeCell ref="G179:J179"/>
    <mergeCell ref="A180:B180"/>
    <mergeCell ref="C180:E180"/>
    <mergeCell ref="G180:J180"/>
    <mergeCell ref="A188:B188"/>
    <mergeCell ref="C188:E188"/>
    <mergeCell ref="G188:J188"/>
    <mergeCell ref="A189:B189"/>
    <mergeCell ref="C189:E189"/>
    <mergeCell ref="G189:J189"/>
    <mergeCell ref="E196:H196"/>
    <mergeCell ref="A190:B190"/>
    <mergeCell ref="C190:E190"/>
    <mergeCell ref="G190:J190"/>
    <mergeCell ref="A191:B191"/>
    <mergeCell ref="C191:E191"/>
    <mergeCell ref="G191:J191"/>
    <mergeCell ref="A192:B192"/>
    <mergeCell ref="C192:E192"/>
    <mergeCell ref="G192:J192"/>
    <mergeCell ref="A193:B193"/>
    <mergeCell ref="C193:E193"/>
    <mergeCell ref="G193:J193"/>
    <mergeCell ref="C198:E198"/>
    <mergeCell ref="H198:J198"/>
    <mergeCell ref="C199:E199"/>
    <mergeCell ref="H199:J199"/>
    <mergeCell ref="A201:B201"/>
    <mergeCell ref="C201:E201"/>
    <mergeCell ref="G201:J201"/>
    <mergeCell ref="A206:B206"/>
    <mergeCell ref="C206:E206"/>
    <mergeCell ref="A202:B202"/>
    <mergeCell ref="C202:E202"/>
    <mergeCell ref="G202:J202"/>
    <mergeCell ref="A203:B203"/>
    <mergeCell ref="C203:E203"/>
    <mergeCell ref="G203:J203"/>
    <mergeCell ref="A204:B204"/>
    <mergeCell ref="C204:E204"/>
    <mergeCell ref="G204:J204"/>
    <mergeCell ref="A205:B205"/>
    <mergeCell ref="C205:E205"/>
    <mergeCell ref="G205:J205"/>
    <mergeCell ref="C213:E213"/>
    <mergeCell ref="A214:B214"/>
    <mergeCell ref="C214:E214"/>
    <mergeCell ref="G214:J214"/>
    <mergeCell ref="G206:J206"/>
    <mergeCell ref="E209:H209"/>
    <mergeCell ref="C212:E212"/>
    <mergeCell ref="H212:J212"/>
    <mergeCell ref="C211:E211"/>
    <mergeCell ref="H211:J211"/>
    <mergeCell ref="A215:B215"/>
    <mergeCell ref="C215:E215"/>
    <mergeCell ref="G215:J215"/>
    <mergeCell ref="A216:B216"/>
    <mergeCell ref="C216:E216"/>
    <mergeCell ref="G216:J216"/>
    <mergeCell ref="A217:B217"/>
    <mergeCell ref="C217:E217"/>
    <mergeCell ref="G217:J217"/>
    <mergeCell ref="A218:B218"/>
    <mergeCell ref="C218:E218"/>
    <mergeCell ref="G218:J218"/>
    <mergeCell ref="A219:B219"/>
    <mergeCell ref="C219:E219"/>
    <mergeCell ref="G219:J219"/>
    <mergeCell ref="E222:H222"/>
    <mergeCell ref="C224:E224"/>
    <mergeCell ref="H224:J224"/>
    <mergeCell ref="H225:J225"/>
    <mergeCell ref="A227:B227"/>
    <mergeCell ref="C227:E227"/>
    <mergeCell ref="G227:J227"/>
    <mergeCell ref="A228:B228"/>
    <mergeCell ref="C228:E228"/>
    <mergeCell ref="G228:J228"/>
    <mergeCell ref="C225:E225"/>
    <mergeCell ref="A229:B229"/>
    <mergeCell ref="C229:E229"/>
    <mergeCell ref="G229:J229"/>
    <mergeCell ref="A230:B230"/>
    <mergeCell ref="C230:E230"/>
    <mergeCell ref="G230:J230"/>
    <mergeCell ref="A231:B231"/>
    <mergeCell ref="C231:E231"/>
    <mergeCell ref="G231:J231"/>
    <mergeCell ref="A232:B232"/>
    <mergeCell ref="C232:E232"/>
    <mergeCell ref="G232:J232"/>
    <mergeCell ref="H237:J237"/>
    <mergeCell ref="C238:E238"/>
    <mergeCell ref="H238:J238"/>
    <mergeCell ref="A241:B241"/>
    <mergeCell ref="C241:E241"/>
    <mergeCell ref="G241:J241"/>
    <mergeCell ref="A240:B240"/>
    <mergeCell ref="C240:E240"/>
    <mergeCell ref="G240:J240"/>
    <mergeCell ref="C237:E237"/>
    <mergeCell ref="A242:B242"/>
    <mergeCell ref="C242:E242"/>
    <mergeCell ref="G242:J242"/>
    <mergeCell ref="A243:B243"/>
    <mergeCell ref="C243:E243"/>
    <mergeCell ref="G243:J243"/>
    <mergeCell ref="A244:B244"/>
    <mergeCell ref="C244:E244"/>
    <mergeCell ref="G244:J244"/>
    <mergeCell ref="A245:B245"/>
    <mergeCell ref="C245:E245"/>
    <mergeCell ref="G245:J245"/>
    <mergeCell ref="A253:B253"/>
    <mergeCell ref="C253:E253"/>
    <mergeCell ref="G253:J253"/>
    <mergeCell ref="A254:B254"/>
    <mergeCell ref="C254:E254"/>
    <mergeCell ref="G254:J254"/>
    <mergeCell ref="A255:B255"/>
    <mergeCell ref="C255:E255"/>
    <mergeCell ref="G255:J255"/>
    <mergeCell ref="C263:E263"/>
    <mergeCell ref="H263:J263"/>
    <mergeCell ref="A256:B256"/>
    <mergeCell ref="C256:E256"/>
    <mergeCell ref="G256:J256"/>
    <mergeCell ref="A257:B257"/>
    <mergeCell ref="C257:E257"/>
    <mergeCell ref="E261:H261"/>
    <mergeCell ref="C264:E264"/>
    <mergeCell ref="H264:J264"/>
    <mergeCell ref="C265:E265"/>
    <mergeCell ref="G257:J257"/>
    <mergeCell ref="A258:B258"/>
    <mergeCell ref="C258:E258"/>
    <mergeCell ref="G258:J258"/>
    <mergeCell ref="A266:B266"/>
    <mergeCell ref="C266:E266"/>
    <mergeCell ref="G266:J266"/>
    <mergeCell ref="A267:B267"/>
    <mergeCell ref="C267:E267"/>
    <mergeCell ref="G267:J267"/>
    <mergeCell ref="A268:B268"/>
    <mergeCell ref="C268:E268"/>
    <mergeCell ref="G268:J268"/>
    <mergeCell ref="A269:B269"/>
    <mergeCell ref="C269:E269"/>
    <mergeCell ref="G269:J269"/>
    <mergeCell ref="A270:B270"/>
    <mergeCell ref="C270:E270"/>
    <mergeCell ref="G270:J270"/>
    <mergeCell ref="A280:B280"/>
    <mergeCell ref="C280:E280"/>
    <mergeCell ref="G280:J280"/>
    <mergeCell ref="A271:B271"/>
    <mergeCell ref="C271:E271"/>
    <mergeCell ref="G271:J271"/>
    <mergeCell ref="E274:H274"/>
    <mergeCell ref="A279:B279"/>
    <mergeCell ref="C279:E279"/>
    <mergeCell ref="G279:J279"/>
    <mergeCell ref="A281:B281"/>
    <mergeCell ref="C281:E281"/>
    <mergeCell ref="G281:J281"/>
    <mergeCell ref="A282:B282"/>
    <mergeCell ref="C282:E282"/>
    <mergeCell ref="G282:J282"/>
    <mergeCell ref="A292:B292"/>
    <mergeCell ref="C292:E292"/>
    <mergeCell ref="G292:J292"/>
    <mergeCell ref="A283:B283"/>
    <mergeCell ref="C283:E283"/>
    <mergeCell ref="G283:J283"/>
    <mergeCell ref="A284:B284"/>
    <mergeCell ref="H290:J290"/>
    <mergeCell ref="A293:B293"/>
    <mergeCell ref="C293:E293"/>
    <mergeCell ref="G293:J293"/>
    <mergeCell ref="C284:E284"/>
    <mergeCell ref="G284:J284"/>
    <mergeCell ref="C289:E289"/>
    <mergeCell ref="H289:J289"/>
    <mergeCell ref="A294:B294"/>
    <mergeCell ref="C294:E294"/>
    <mergeCell ref="G294:J294"/>
    <mergeCell ref="A295:B295"/>
    <mergeCell ref="C295:E295"/>
    <mergeCell ref="G295:J295"/>
    <mergeCell ref="A296:B296"/>
    <mergeCell ref="C296:E296"/>
    <mergeCell ref="G296:J296"/>
    <mergeCell ref="A297:B297"/>
    <mergeCell ref="C297:E297"/>
    <mergeCell ref="G297:J297"/>
    <mergeCell ref="A305:B305"/>
    <mergeCell ref="C305:E305"/>
    <mergeCell ref="G305:J305"/>
    <mergeCell ref="A306:B306"/>
    <mergeCell ref="C306:E306"/>
    <mergeCell ref="G306:J306"/>
    <mergeCell ref="A307:B307"/>
    <mergeCell ref="C307:E307"/>
    <mergeCell ref="G307:J307"/>
    <mergeCell ref="A308:B308"/>
    <mergeCell ref="C308:E308"/>
    <mergeCell ref="G308:J308"/>
    <mergeCell ref="A309:B309"/>
    <mergeCell ref="C309:E309"/>
    <mergeCell ref="G309:J309"/>
    <mergeCell ref="A310:B310"/>
    <mergeCell ref="C310:E310"/>
    <mergeCell ref="G310:J310"/>
    <mergeCell ref="A317:B317"/>
    <mergeCell ref="C317:E317"/>
    <mergeCell ref="G317:J317"/>
    <mergeCell ref="E312:H312"/>
    <mergeCell ref="C314:E314"/>
    <mergeCell ref="H314:J314"/>
    <mergeCell ref="C315:E315"/>
    <mergeCell ref="C316:E316"/>
    <mergeCell ref="H315:J315"/>
    <mergeCell ref="A318:B318"/>
    <mergeCell ref="C318:E318"/>
    <mergeCell ref="G318:J318"/>
    <mergeCell ref="A319:B319"/>
    <mergeCell ref="C319:E319"/>
    <mergeCell ref="G319:J319"/>
    <mergeCell ref="A320:B320"/>
    <mergeCell ref="C320:E320"/>
    <mergeCell ref="G320:J320"/>
    <mergeCell ref="A321:B321"/>
    <mergeCell ref="C321:E321"/>
    <mergeCell ref="G321:J321"/>
    <mergeCell ref="A322:B322"/>
    <mergeCell ref="C322:E322"/>
    <mergeCell ref="G322:J322"/>
    <mergeCell ref="E325:H325"/>
    <mergeCell ref="C327:E327"/>
    <mergeCell ref="H327:J327"/>
    <mergeCell ref="H328:J328"/>
    <mergeCell ref="A330:B330"/>
    <mergeCell ref="C330:E330"/>
    <mergeCell ref="G330:J330"/>
    <mergeCell ref="C329:E329"/>
    <mergeCell ref="A331:B331"/>
    <mergeCell ref="C331:E331"/>
    <mergeCell ref="G331:J331"/>
    <mergeCell ref="C328:E328"/>
    <mergeCell ref="E337:H337"/>
    <mergeCell ref="C339:E339"/>
    <mergeCell ref="H339:J339"/>
    <mergeCell ref="A332:B332"/>
    <mergeCell ref="C332:E332"/>
    <mergeCell ref="G332:J332"/>
    <mergeCell ref="A333:B333"/>
    <mergeCell ref="C333:E333"/>
    <mergeCell ref="G333:J333"/>
    <mergeCell ref="A334:B334"/>
    <mergeCell ref="C334:E334"/>
    <mergeCell ref="G334:J334"/>
    <mergeCell ref="A335:B335"/>
    <mergeCell ref="C335:E335"/>
    <mergeCell ref="G335:J335"/>
    <mergeCell ref="C340:E340"/>
    <mergeCell ref="H340:J340"/>
    <mergeCell ref="A342:B342"/>
    <mergeCell ref="C342:E342"/>
    <mergeCell ref="G342:J342"/>
    <mergeCell ref="C341:E341"/>
    <mergeCell ref="A343:B343"/>
    <mergeCell ref="C343:E343"/>
    <mergeCell ref="G343:J343"/>
    <mergeCell ref="A344:B344"/>
    <mergeCell ref="C344:E344"/>
    <mergeCell ref="G344:J344"/>
    <mergeCell ref="A345:B345"/>
    <mergeCell ref="C345:E345"/>
    <mergeCell ref="G345:J345"/>
    <mergeCell ref="A346:B346"/>
    <mergeCell ref="C346:E346"/>
    <mergeCell ref="G346:J346"/>
    <mergeCell ref="C353:E353"/>
    <mergeCell ref="H353:J353"/>
    <mergeCell ref="A347:B347"/>
    <mergeCell ref="C347:E347"/>
    <mergeCell ref="G347:J347"/>
    <mergeCell ref="E350:H350"/>
    <mergeCell ref="H352:J352"/>
    <mergeCell ref="C352:E352"/>
    <mergeCell ref="A355:B355"/>
    <mergeCell ref="C355:E355"/>
    <mergeCell ref="G355:J355"/>
    <mergeCell ref="A356:B356"/>
    <mergeCell ref="C356:E356"/>
    <mergeCell ref="G356:J356"/>
    <mergeCell ref="A357:B357"/>
    <mergeCell ref="C357:E357"/>
    <mergeCell ref="G357:J357"/>
    <mergeCell ref="A358:B358"/>
    <mergeCell ref="C358:E358"/>
    <mergeCell ref="G358:J358"/>
    <mergeCell ref="A359:B359"/>
    <mergeCell ref="C359:E359"/>
    <mergeCell ref="G359:J359"/>
    <mergeCell ref="A360:B360"/>
    <mergeCell ref="C360:E360"/>
    <mergeCell ref="G360:J360"/>
    <mergeCell ref="A368:B368"/>
    <mergeCell ref="C368:E368"/>
    <mergeCell ref="G368:J368"/>
    <mergeCell ref="A369:B369"/>
    <mergeCell ref="C369:E369"/>
    <mergeCell ref="G369:J369"/>
    <mergeCell ref="E376:H376"/>
    <mergeCell ref="A370:B370"/>
    <mergeCell ref="C370:E370"/>
    <mergeCell ref="G370:J370"/>
    <mergeCell ref="A371:B371"/>
    <mergeCell ref="C371:E371"/>
    <mergeCell ref="G371:J371"/>
    <mergeCell ref="A372:B372"/>
    <mergeCell ref="C372:E372"/>
    <mergeCell ref="G372:J372"/>
    <mergeCell ref="A373:B373"/>
    <mergeCell ref="C373:E373"/>
    <mergeCell ref="G373:J373"/>
    <mergeCell ref="C378:E378"/>
    <mergeCell ref="H378:J378"/>
    <mergeCell ref="C379:E379"/>
    <mergeCell ref="H379:J379"/>
    <mergeCell ref="A381:B381"/>
    <mergeCell ref="C381:E381"/>
    <mergeCell ref="G381:J381"/>
    <mergeCell ref="A386:B386"/>
    <mergeCell ref="C386:E386"/>
    <mergeCell ref="A382:B382"/>
    <mergeCell ref="C382:E382"/>
    <mergeCell ref="G382:J382"/>
    <mergeCell ref="A383:B383"/>
    <mergeCell ref="C383:E383"/>
    <mergeCell ref="G383:J383"/>
    <mergeCell ref="A384:B384"/>
    <mergeCell ref="C384:E384"/>
    <mergeCell ref="G384:J384"/>
    <mergeCell ref="A385:B385"/>
    <mergeCell ref="C385:E385"/>
    <mergeCell ref="G385:J385"/>
    <mergeCell ref="C392:E392"/>
    <mergeCell ref="A393:B393"/>
    <mergeCell ref="C393:E393"/>
    <mergeCell ref="G393:J393"/>
    <mergeCell ref="G386:J386"/>
    <mergeCell ref="E388:H388"/>
    <mergeCell ref="C391:E391"/>
    <mergeCell ref="H391:J391"/>
    <mergeCell ref="C390:E390"/>
    <mergeCell ref="H390:J390"/>
    <mergeCell ref="A394:B394"/>
    <mergeCell ref="C394:E394"/>
    <mergeCell ref="G394:J394"/>
    <mergeCell ref="A395:B395"/>
    <mergeCell ref="C395:E395"/>
    <mergeCell ref="G395:J395"/>
    <mergeCell ref="A396:B396"/>
    <mergeCell ref="C396:E396"/>
    <mergeCell ref="G396:J396"/>
    <mergeCell ref="A397:B397"/>
    <mergeCell ref="C397:E397"/>
    <mergeCell ref="G397:J397"/>
    <mergeCell ref="A398:B398"/>
    <mergeCell ref="C398:E398"/>
    <mergeCell ref="G398:J398"/>
    <mergeCell ref="E401:H401"/>
    <mergeCell ref="C403:E403"/>
    <mergeCell ref="H403:J403"/>
    <mergeCell ref="H404:J404"/>
    <mergeCell ref="A406:B406"/>
    <mergeCell ref="C406:E406"/>
    <mergeCell ref="G406:J406"/>
    <mergeCell ref="A407:B407"/>
    <mergeCell ref="C407:E407"/>
    <mergeCell ref="G407:J407"/>
    <mergeCell ref="C404:E404"/>
    <mergeCell ref="E414:H414"/>
    <mergeCell ref="A408:B408"/>
    <mergeCell ref="C408:E408"/>
    <mergeCell ref="G408:J408"/>
    <mergeCell ref="A409:B409"/>
    <mergeCell ref="C409:E409"/>
    <mergeCell ref="G409:J409"/>
    <mergeCell ref="A410:B410"/>
    <mergeCell ref="C410:E410"/>
    <mergeCell ref="G410:J410"/>
    <mergeCell ref="A411:B411"/>
    <mergeCell ref="C411:E411"/>
    <mergeCell ref="G411:J411"/>
    <mergeCell ref="C416:E416"/>
    <mergeCell ref="H416:J416"/>
    <mergeCell ref="C417:E417"/>
    <mergeCell ref="H417:J417"/>
    <mergeCell ref="A419:B419"/>
    <mergeCell ref="C419:E419"/>
    <mergeCell ref="G419:J419"/>
    <mergeCell ref="A420:B420"/>
    <mergeCell ref="C420:E420"/>
    <mergeCell ref="G420:J420"/>
    <mergeCell ref="A421:B421"/>
    <mergeCell ref="C421:E421"/>
    <mergeCell ref="G421:J421"/>
    <mergeCell ref="A422:B422"/>
    <mergeCell ref="C422:E422"/>
    <mergeCell ref="G422:J422"/>
    <mergeCell ref="A423:B423"/>
    <mergeCell ref="C423:E423"/>
    <mergeCell ref="G423:J423"/>
    <mergeCell ref="A424:B424"/>
    <mergeCell ref="C424:E424"/>
    <mergeCell ref="G424:J424"/>
    <mergeCell ref="E427:H427"/>
    <mergeCell ref="C429:E429"/>
    <mergeCell ref="H429:J429"/>
    <mergeCell ref="H430:J430"/>
    <mergeCell ref="A432:B432"/>
    <mergeCell ref="C432:E432"/>
    <mergeCell ref="G432:J432"/>
    <mergeCell ref="A433:B433"/>
    <mergeCell ref="C433:E433"/>
    <mergeCell ref="G433:J433"/>
    <mergeCell ref="C430:E430"/>
    <mergeCell ref="E439:H439"/>
    <mergeCell ref="C441:E441"/>
    <mergeCell ref="H441:J441"/>
    <mergeCell ref="A434:B434"/>
    <mergeCell ref="C434:E434"/>
    <mergeCell ref="G434:J434"/>
    <mergeCell ref="A435:B435"/>
    <mergeCell ref="C435:E435"/>
    <mergeCell ref="G435:J435"/>
    <mergeCell ref="A436:B436"/>
    <mergeCell ref="C436:E436"/>
    <mergeCell ref="G436:J436"/>
    <mergeCell ref="A437:B437"/>
    <mergeCell ref="C437:E437"/>
    <mergeCell ref="G437:J437"/>
    <mergeCell ref="C442:E442"/>
    <mergeCell ref="H442:J442"/>
    <mergeCell ref="A444:B444"/>
    <mergeCell ref="C444:E444"/>
    <mergeCell ref="G444:J444"/>
    <mergeCell ref="C443:E443"/>
    <mergeCell ref="A445:B445"/>
    <mergeCell ref="C445:E445"/>
    <mergeCell ref="G445:J445"/>
    <mergeCell ref="A446:B446"/>
    <mergeCell ref="C446:E446"/>
    <mergeCell ref="G446:J446"/>
    <mergeCell ref="A447:B447"/>
    <mergeCell ref="C447:E447"/>
    <mergeCell ref="G447:J447"/>
    <mergeCell ref="A457:B457"/>
    <mergeCell ref="C457:E457"/>
    <mergeCell ref="G457:J457"/>
    <mergeCell ref="A448:B448"/>
    <mergeCell ref="C448:E448"/>
    <mergeCell ref="G448:J448"/>
    <mergeCell ref="A449:B449"/>
    <mergeCell ref="C455:E455"/>
    <mergeCell ref="H455:J455"/>
    <mergeCell ref="A458:B458"/>
    <mergeCell ref="C458:E458"/>
    <mergeCell ref="G458:J458"/>
    <mergeCell ref="C449:E449"/>
    <mergeCell ref="G449:J449"/>
    <mergeCell ref="E452:H452"/>
    <mergeCell ref="C454:E454"/>
    <mergeCell ref="H454:J454"/>
    <mergeCell ref="C467:E467"/>
    <mergeCell ref="H467:J467"/>
    <mergeCell ref="A460:B460"/>
    <mergeCell ref="C460:E460"/>
    <mergeCell ref="G460:J460"/>
    <mergeCell ref="A461:B461"/>
    <mergeCell ref="C461:E461"/>
    <mergeCell ref="G461:J461"/>
    <mergeCell ref="A462:B462"/>
    <mergeCell ref="C462:E462"/>
    <mergeCell ref="G462:J462"/>
    <mergeCell ref="A459:B459"/>
    <mergeCell ref="C459:E459"/>
    <mergeCell ref="G459:J459"/>
    <mergeCell ref="E465:H465"/>
    <mergeCell ref="A471:B471"/>
    <mergeCell ref="C471:E471"/>
    <mergeCell ref="G471:J471"/>
    <mergeCell ref="C469:E469"/>
    <mergeCell ref="C468:E468"/>
    <mergeCell ref="H468:J468"/>
    <mergeCell ref="A470:B470"/>
    <mergeCell ref="C470:E470"/>
    <mergeCell ref="G470:J470"/>
    <mergeCell ref="A472:B472"/>
    <mergeCell ref="C472:E472"/>
    <mergeCell ref="G472:J472"/>
    <mergeCell ref="A473:B473"/>
    <mergeCell ref="C473:E473"/>
    <mergeCell ref="G473:J473"/>
    <mergeCell ref="H481:J481"/>
    <mergeCell ref="A474:B474"/>
    <mergeCell ref="C474:E474"/>
    <mergeCell ref="G474:J474"/>
    <mergeCell ref="A475:B475"/>
    <mergeCell ref="C475:E475"/>
    <mergeCell ref="G475:J475"/>
    <mergeCell ref="A483:B483"/>
    <mergeCell ref="C483:E483"/>
    <mergeCell ref="G483:J483"/>
    <mergeCell ref="A484:B484"/>
    <mergeCell ref="C484:E484"/>
    <mergeCell ref="G484:J484"/>
    <mergeCell ref="A485:B485"/>
    <mergeCell ref="C485:E485"/>
    <mergeCell ref="G485:J485"/>
    <mergeCell ref="A486:B486"/>
    <mergeCell ref="C486:E486"/>
    <mergeCell ref="G486:J486"/>
    <mergeCell ref="A487:B487"/>
    <mergeCell ref="C487:E487"/>
    <mergeCell ref="G487:J487"/>
    <mergeCell ref="A488:B488"/>
    <mergeCell ref="C488:E488"/>
    <mergeCell ref="G488:J488"/>
    <mergeCell ref="C96:E96"/>
    <mergeCell ref="H186:J186"/>
    <mergeCell ref="C97:E97"/>
    <mergeCell ref="C122:E122"/>
    <mergeCell ref="C120:E120"/>
    <mergeCell ref="C109:E109"/>
    <mergeCell ref="C173:E173"/>
    <mergeCell ref="H173:J173"/>
    <mergeCell ref="E157:H157"/>
    <mergeCell ref="C159:E159"/>
    <mergeCell ref="C200:E200"/>
    <mergeCell ref="C226:E226"/>
    <mergeCell ref="C239:E239"/>
    <mergeCell ref="C174:E174"/>
    <mergeCell ref="C187:E187"/>
    <mergeCell ref="E183:H183"/>
    <mergeCell ref="C185:E185"/>
    <mergeCell ref="H185:J185"/>
    <mergeCell ref="C186:E186"/>
    <mergeCell ref="E235:H235"/>
    <mergeCell ref="C291:E291"/>
    <mergeCell ref="C304:E304"/>
    <mergeCell ref="C252:E252"/>
    <mergeCell ref="E287:H287"/>
    <mergeCell ref="E300:H300"/>
    <mergeCell ref="C302:E302"/>
    <mergeCell ref="H302:J302"/>
    <mergeCell ref="C303:E303"/>
    <mergeCell ref="H303:J303"/>
    <mergeCell ref="C290:E290"/>
    <mergeCell ref="E248:H248"/>
    <mergeCell ref="C250:E250"/>
    <mergeCell ref="H250:J250"/>
    <mergeCell ref="C251:E251"/>
    <mergeCell ref="H251:J251"/>
    <mergeCell ref="C278:E278"/>
    <mergeCell ref="C276:E276"/>
    <mergeCell ref="H276:J276"/>
    <mergeCell ref="C277:E277"/>
    <mergeCell ref="H277:J277"/>
    <mergeCell ref="C354:E354"/>
    <mergeCell ref="C367:E367"/>
    <mergeCell ref="E363:H363"/>
    <mergeCell ref="C365:E365"/>
    <mergeCell ref="H365:J365"/>
    <mergeCell ref="C366:E366"/>
    <mergeCell ref="H366:J366"/>
    <mergeCell ref="C482:E482"/>
    <mergeCell ref="C456:E456"/>
    <mergeCell ref="C380:E380"/>
    <mergeCell ref="C405:E405"/>
    <mergeCell ref="C418:E418"/>
    <mergeCell ref="C431:E431"/>
    <mergeCell ref="E478:H478"/>
    <mergeCell ref="C480:E480"/>
    <mergeCell ref="H480:J480"/>
    <mergeCell ref="C481:E481"/>
  </mergeCells>
  <printOptions/>
  <pageMargins left="0.5" right="0.5" top="0.42" bottom="0.25" header="0.44" footer="0.5"/>
  <pageSetup horizontalDpi="200" verticalDpi="200" orientation="portrait" paperSize="9" scale="90"/>
  <rowBreaks count="2" manualBreakCount="2">
    <brk id="51" max="255" man="1"/>
    <brk id="2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I35"/>
  <sheetViews>
    <sheetView showGridLines="0" zoomScale="75" zoomScaleNormal="75" zoomScalePageLayoutView="0" workbookViewId="0" topLeftCell="A13">
      <selection activeCell="K24" sqref="K24"/>
    </sheetView>
  </sheetViews>
  <sheetFormatPr defaultColWidth="8.8515625" defaultRowHeight="12.75"/>
  <cols>
    <col min="1" max="5" width="8.8515625" style="64" customWidth="1"/>
    <col min="6" max="6" width="14.57421875" style="64" customWidth="1"/>
    <col min="7" max="7" width="8.8515625" style="64" customWidth="1"/>
    <col min="8" max="8" width="12.8515625" style="64" customWidth="1"/>
    <col min="9" max="9" width="0.13671875" style="64" hidden="1" customWidth="1"/>
    <col min="10" max="16384" width="8.8515625" style="64" customWidth="1"/>
  </cols>
  <sheetData>
    <row r="1" spans="1:9" ht="31.5" customHeight="1" thickBot="1" thickTop="1">
      <c r="A1" s="389" t="s">
        <v>54</v>
      </c>
      <c r="B1" s="390"/>
      <c r="C1" s="390"/>
      <c r="D1" s="390"/>
      <c r="E1" s="390"/>
      <c r="F1" s="390"/>
      <c r="G1" s="72"/>
      <c r="H1" s="72"/>
      <c r="I1" s="98"/>
    </row>
    <row r="2" spans="1:9" ht="18" customHeight="1" thickTop="1">
      <c r="A2" s="103"/>
      <c r="I2" s="99"/>
    </row>
    <row r="3" spans="1:9" ht="24" customHeight="1">
      <c r="A3" s="103"/>
      <c r="B3" s="383" t="s">
        <v>53</v>
      </c>
      <c r="C3" s="383"/>
      <c r="D3" s="143">
        <f>predmeti!$B$18</f>
        <v>28</v>
      </c>
      <c r="I3" s="99"/>
    </row>
    <row r="4" spans="1:9" ht="23.25" customHeight="1">
      <c r="A4" s="387" t="s">
        <v>110</v>
      </c>
      <c r="B4" s="386"/>
      <c r="C4" s="143">
        <v>11</v>
      </c>
      <c r="F4" s="18" t="s">
        <v>8</v>
      </c>
      <c r="H4" s="66">
        <f>C4/D3</f>
        <v>0.39285714285714285</v>
      </c>
      <c r="I4" s="99"/>
    </row>
    <row r="5" spans="1:9" ht="21" customHeight="1">
      <c r="A5" s="387" t="s">
        <v>111</v>
      </c>
      <c r="B5" s="386"/>
      <c r="C5" s="143">
        <f>D3-C4</f>
        <v>17</v>
      </c>
      <c r="F5" s="18" t="s">
        <v>8</v>
      </c>
      <c r="H5" s="66">
        <f>C5/D3</f>
        <v>0.6071428571428571</v>
      </c>
      <c r="I5" s="99"/>
    </row>
    <row r="6" spans="1:9" ht="12.75">
      <c r="A6" s="103"/>
      <c r="I6" s="99"/>
    </row>
    <row r="7" spans="1:9" ht="13.5" thickBot="1">
      <c r="A7" s="104"/>
      <c r="B7" s="70"/>
      <c r="C7" s="70"/>
      <c r="D7" s="70"/>
      <c r="E7" s="70"/>
      <c r="F7" s="70"/>
      <c r="G7" s="70"/>
      <c r="H7" s="70"/>
      <c r="I7" s="100"/>
    </row>
    <row r="8" spans="1:9" ht="27" customHeight="1" thickBot="1" thickTop="1">
      <c r="A8" s="399" t="s">
        <v>191</v>
      </c>
      <c r="B8" s="400"/>
      <c r="C8" s="400"/>
      <c r="D8" s="400"/>
      <c r="E8" s="400"/>
      <c r="F8" s="400"/>
      <c r="G8" s="72"/>
      <c r="H8" s="72"/>
      <c r="I8" s="98"/>
    </row>
    <row r="9" spans="1:9" ht="20.25" customHeight="1" thickTop="1">
      <c r="A9" s="103"/>
      <c r="I9" s="99"/>
    </row>
    <row r="10" spans="1:9" ht="15">
      <c r="A10" s="384" t="s">
        <v>3</v>
      </c>
      <c r="B10" s="385"/>
      <c r="C10" s="143">
        <f>COUNTIF(vladanje!C2:C38,"odličan")</f>
        <v>8</v>
      </c>
      <c r="F10" s="18" t="s">
        <v>8</v>
      </c>
      <c r="H10" s="68">
        <f>C10/D3</f>
        <v>0.2857142857142857</v>
      </c>
      <c r="I10" s="99"/>
    </row>
    <row r="11" spans="1:9" ht="15">
      <c r="A11" s="384" t="s">
        <v>4</v>
      </c>
      <c r="B11" s="385"/>
      <c r="C11" s="143">
        <f>COUNTIF(vladanje!C2:C38,"vrlo dobar")</f>
        <v>6</v>
      </c>
      <c r="F11" s="18" t="s">
        <v>8</v>
      </c>
      <c r="H11" s="68">
        <f>C11/D3</f>
        <v>0.21428571428571427</v>
      </c>
      <c r="I11" s="99"/>
    </row>
    <row r="12" spans="1:9" ht="15">
      <c r="A12" s="384" t="s">
        <v>5</v>
      </c>
      <c r="B12" s="385"/>
      <c r="C12" s="143">
        <f>COUNTIF(vladanje!C2:C38,"dobar")</f>
        <v>2</v>
      </c>
      <c r="F12" s="18" t="s">
        <v>8</v>
      </c>
      <c r="G12" s="69"/>
      <c r="H12" s="68">
        <f>C12/D3</f>
        <v>0.07142857142857142</v>
      </c>
      <c r="I12" s="99"/>
    </row>
    <row r="13" spans="1:9" ht="15">
      <c r="A13" s="384" t="s">
        <v>6</v>
      </c>
      <c r="B13" s="385"/>
      <c r="C13" s="143">
        <f>COUNTIF(vladanje!C2:C38,"dovoljan")</f>
        <v>0</v>
      </c>
      <c r="F13" s="18" t="s">
        <v>8</v>
      </c>
      <c r="G13" s="69"/>
      <c r="H13" s="68">
        <f>C13/D3</f>
        <v>0</v>
      </c>
      <c r="I13" s="99"/>
    </row>
    <row r="14" spans="1:9" ht="22.5" customHeight="1">
      <c r="A14" s="103"/>
      <c r="I14" s="99"/>
    </row>
    <row r="15" spans="1:9" ht="15.75">
      <c r="A15" s="103"/>
      <c r="B15" s="386" t="s">
        <v>7</v>
      </c>
      <c r="C15" s="386"/>
      <c r="D15" s="67">
        <f>C10+C11+C12+C13</f>
        <v>16</v>
      </c>
      <c r="E15" s="386" t="s">
        <v>10</v>
      </c>
      <c r="F15" s="386"/>
      <c r="H15" s="68">
        <f>D15/D3</f>
        <v>0.5714285714285714</v>
      </c>
      <c r="I15" s="99"/>
    </row>
    <row r="16" spans="1:9" ht="15.75">
      <c r="A16" s="103"/>
      <c r="B16" s="386" t="s">
        <v>9</v>
      </c>
      <c r="C16" s="386"/>
      <c r="D16" s="67">
        <f>COUNTIF(Dnevnik!W2:W47,"=1")</f>
        <v>7</v>
      </c>
      <c r="E16" s="386" t="s">
        <v>10</v>
      </c>
      <c r="F16" s="386"/>
      <c r="G16" s="67"/>
      <c r="H16" s="68">
        <f>D16/D3</f>
        <v>0.25</v>
      </c>
      <c r="I16" s="99"/>
    </row>
    <row r="17" spans="1:9" ht="15.75">
      <c r="A17" s="103"/>
      <c r="B17" s="386" t="s">
        <v>11</v>
      </c>
      <c r="C17" s="386"/>
      <c r="D17" s="67">
        <f>COUNTIF(Dnevnik!W2:W47,"=2")</f>
        <v>0</v>
      </c>
      <c r="F17" s="388" t="s">
        <v>10</v>
      </c>
      <c r="G17" s="388"/>
      <c r="H17" s="68">
        <f>D17/D3</f>
        <v>0</v>
      </c>
      <c r="I17" s="99"/>
    </row>
    <row r="18" spans="1:9" ht="15.75">
      <c r="A18" s="103"/>
      <c r="B18" s="386" t="s">
        <v>192</v>
      </c>
      <c r="C18" s="386"/>
      <c r="D18" s="67">
        <f>COUNTIF(Dnevnik!W2:W47,"&gt;=3")</f>
        <v>5</v>
      </c>
      <c r="F18" s="388" t="s">
        <v>10</v>
      </c>
      <c r="G18" s="388"/>
      <c r="H18" s="68">
        <f>D18/D3</f>
        <v>0.17857142857142858</v>
      </c>
      <c r="I18" s="99"/>
    </row>
    <row r="19" spans="1:9" ht="15">
      <c r="A19" s="103"/>
      <c r="D19" s="18"/>
      <c r="I19" s="99"/>
    </row>
    <row r="20" spans="1:8" ht="15.75">
      <c r="A20" s="103"/>
      <c r="B20" s="386" t="s">
        <v>12</v>
      </c>
      <c r="C20" s="386"/>
      <c r="D20" s="67">
        <f>COUNTIF(vladanje!C2:C38,"nedovoljan")</f>
        <v>12</v>
      </c>
      <c r="E20" s="386" t="s">
        <v>8</v>
      </c>
      <c r="F20" s="386"/>
      <c r="H20" s="101">
        <f>D20/D3</f>
        <v>0.42857142857142855</v>
      </c>
    </row>
    <row r="21" spans="1:9" ht="15.75">
      <c r="A21" s="103"/>
      <c r="B21" s="386" t="s">
        <v>13</v>
      </c>
      <c r="C21" s="386"/>
      <c r="D21" s="67">
        <f>COUNTIF(Dnevnik!Y2:Y47,"&gt;0")</f>
        <v>0</v>
      </c>
      <c r="F21" s="388" t="s">
        <v>8</v>
      </c>
      <c r="G21" s="388"/>
      <c r="H21" s="68">
        <f>D21/D3</f>
        <v>0</v>
      </c>
      <c r="I21" s="99"/>
    </row>
    <row r="22" spans="1:9" ht="12.75">
      <c r="A22" s="103"/>
      <c r="I22" s="99"/>
    </row>
    <row r="23" spans="1:9" ht="16.5" thickBot="1">
      <c r="A23" s="104"/>
      <c r="B23" s="70"/>
      <c r="C23" s="403" t="s">
        <v>0</v>
      </c>
      <c r="D23" s="403"/>
      <c r="E23" s="71">
        <f>'uspeh '!$F$11</f>
        <v>3.6706586826347305</v>
      </c>
      <c r="F23" s="70"/>
      <c r="G23" s="70"/>
      <c r="H23" s="70"/>
      <c r="I23" s="100"/>
    </row>
    <row r="24" spans="1:9" ht="13.5" thickTop="1">
      <c r="A24" s="391" t="s">
        <v>51</v>
      </c>
      <c r="B24" s="392"/>
      <c r="C24" s="392"/>
      <c r="D24" s="392"/>
      <c r="E24" s="392"/>
      <c r="F24" s="392"/>
      <c r="G24" s="392"/>
      <c r="H24" s="392"/>
      <c r="I24" s="393"/>
    </row>
    <row r="25" spans="1:9" ht="21" customHeight="1" thickBot="1">
      <c r="A25" s="394"/>
      <c r="B25" s="395"/>
      <c r="C25" s="395"/>
      <c r="D25" s="395"/>
      <c r="E25" s="395"/>
      <c r="F25" s="395"/>
      <c r="G25" s="395"/>
      <c r="H25" s="395"/>
      <c r="I25" s="396"/>
    </row>
    <row r="26" spans="1:9" ht="13.5" thickTop="1">
      <c r="A26" s="103"/>
      <c r="I26" s="99"/>
    </row>
    <row r="27" spans="1:9" ht="15.75">
      <c r="A27" s="387" t="s">
        <v>14</v>
      </c>
      <c r="B27" s="386"/>
      <c r="C27" s="386"/>
      <c r="D27" s="65">
        <f>COUNTIF(Dnevnik!U2:U47,"=0")</f>
        <v>1</v>
      </c>
      <c r="I27" s="99"/>
    </row>
    <row r="28" spans="1:9" ht="15.75">
      <c r="A28" s="387" t="s">
        <v>1</v>
      </c>
      <c r="B28" s="386"/>
      <c r="C28" s="386"/>
      <c r="D28" s="65">
        <f>COUNTIF(vladanje!H2:H36,"ukor razrednog")</f>
        <v>0</v>
      </c>
      <c r="E28" s="386" t="s">
        <v>47</v>
      </c>
      <c r="F28" s="386"/>
      <c r="G28" s="386"/>
      <c r="H28" s="65">
        <f>COUNTIF(vladanje!H2:H36,"ukor odeljenjskog")</f>
        <v>0</v>
      </c>
      <c r="I28" s="99"/>
    </row>
    <row r="29" spans="1:9" ht="15.75">
      <c r="A29" s="387" t="s">
        <v>15</v>
      </c>
      <c r="B29" s="386"/>
      <c r="C29" s="386"/>
      <c r="D29" s="65">
        <f>COUNTIF(vladanje!H2:H36,"ukor direktora")</f>
        <v>0</v>
      </c>
      <c r="E29" s="386" t="s">
        <v>50</v>
      </c>
      <c r="F29" s="386"/>
      <c r="G29" s="386"/>
      <c r="H29" s="65">
        <f>COUNTIF(vladanje!H2:H36,"ukor nastavnickog")</f>
        <v>3</v>
      </c>
      <c r="I29" s="99"/>
    </row>
    <row r="30" spans="1:9" ht="15.75">
      <c r="A30" s="387" t="s">
        <v>48</v>
      </c>
      <c r="B30" s="386"/>
      <c r="C30" s="386"/>
      <c r="D30" s="65">
        <f>COUNTIF(Dnevnik!S2:S36,"&gt;0")</f>
        <v>26</v>
      </c>
      <c r="E30" s="386" t="s">
        <v>18</v>
      </c>
      <c r="F30" s="386"/>
      <c r="G30" s="386"/>
      <c r="H30" s="65">
        <f>'uspeh '!$D$6</f>
        <v>796</v>
      </c>
      <c r="I30" s="99"/>
    </row>
    <row r="31" spans="1:9" ht="15.75">
      <c r="A31" s="387" t="s">
        <v>49</v>
      </c>
      <c r="B31" s="386"/>
      <c r="C31" s="386"/>
      <c r="D31" s="65">
        <f>COUNTIF(Dnevnik!T2:T47,"&gt;0")</f>
        <v>14</v>
      </c>
      <c r="E31" s="386" t="s">
        <v>19</v>
      </c>
      <c r="F31" s="386"/>
      <c r="G31" s="386"/>
      <c r="H31" s="65">
        <f>'uspeh '!$D$7</f>
        <v>544</v>
      </c>
      <c r="I31" s="99"/>
    </row>
    <row r="32" spans="1:9" ht="12.75">
      <c r="A32" s="103"/>
      <c r="I32" s="99"/>
    </row>
    <row r="33" spans="1:9" ht="15.75">
      <c r="A33" s="103"/>
      <c r="C33" s="402" t="s">
        <v>16</v>
      </c>
      <c r="D33" s="402"/>
      <c r="E33" s="402"/>
      <c r="F33" s="402"/>
      <c r="G33" s="171">
        <f>'uspeh '!$P$8</f>
        <v>35.26315789473684</v>
      </c>
      <c r="I33" s="99"/>
    </row>
    <row r="34" spans="1:9" ht="13.5" thickBot="1">
      <c r="A34" s="104"/>
      <c r="B34" s="70"/>
      <c r="C34" s="70"/>
      <c r="D34" s="70"/>
      <c r="E34" s="70"/>
      <c r="F34" s="70"/>
      <c r="G34" s="70"/>
      <c r="H34" s="70"/>
      <c r="I34" s="100"/>
    </row>
    <row r="35" spans="1:9" ht="21" thickBot="1" thickTop="1">
      <c r="A35" s="397" t="s">
        <v>52</v>
      </c>
      <c r="B35" s="398"/>
      <c r="C35" s="398"/>
      <c r="D35" s="398"/>
      <c r="E35" s="398"/>
      <c r="F35" s="398"/>
      <c r="G35" s="401" t="s">
        <v>238</v>
      </c>
      <c r="H35" s="401"/>
      <c r="I35" s="102"/>
    </row>
    <row r="36" ht="13.5" thickTop="1"/>
  </sheetData>
  <sheetProtection/>
  <mergeCells count="35">
    <mergeCell ref="A35:F35"/>
    <mergeCell ref="A8:F8"/>
    <mergeCell ref="G35:H35"/>
    <mergeCell ref="C33:F33"/>
    <mergeCell ref="B20:C20"/>
    <mergeCell ref="B21:C21"/>
    <mergeCell ref="A31:C31"/>
    <mergeCell ref="E28:G28"/>
    <mergeCell ref="C23:D23"/>
    <mergeCell ref="A27:C27"/>
    <mergeCell ref="A24:I25"/>
    <mergeCell ref="E30:G30"/>
    <mergeCell ref="E31:G31"/>
    <mergeCell ref="A28:C28"/>
    <mergeCell ref="A29:C29"/>
    <mergeCell ref="A30:C30"/>
    <mergeCell ref="E29:G29"/>
    <mergeCell ref="F21:G21"/>
    <mergeCell ref="E20:F20"/>
    <mergeCell ref="B18:C18"/>
    <mergeCell ref="E15:F15"/>
    <mergeCell ref="B16:C16"/>
    <mergeCell ref="A1:F1"/>
    <mergeCell ref="F17:G17"/>
    <mergeCell ref="F18:G18"/>
    <mergeCell ref="B3:C3"/>
    <mergeCell ref="A10:B10"/>
    <mergeCell ref="B17:C17"/>
    <mergeCell ref="E16:F16"/>
    <mergeCell ref="A4:B4"/>
    <mergeCell ref="A5:B5"/>
    <mergeCell ref="B15:C15"/>
    <mergeCell ref="A11:B11"/>
    <mergeCell ref="A12:B12"/>
    <mergeCell ref="A13:B13"/>
  </mergeCells>
  <printOptions/>
  <pageMargins left="0.51" right="0.26" top="2.25" bottom="1" header="0.35" footer="0.5"/>
  <pageSetup horizontalDpi="600" verticalDpi="600" orientation="portrait" paperSize="9" scale="99" r:id="rId1"/>
  <headerFooter alignWithMargins="0">
    <oddHeader>&amp;L&amp;"Geneva,Regular"OS"Kralj Petar I"
Vojvode Putnika br. 1
tel.:018/561-221
faks:018/
E-mail:kraljpetar@bankerinter.net&amp;C&amp;"Capitals,Bold"&amp;24
VII-2&amp;R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Suza</cp:lastModifiedBy>
  <cp:lastPrinted>2007-05-05T15:22:41Z</cp:lastPrinted>
  <dcterms:created xsi:type="dcterms:W3CDTF">2003-11-10T10:03:09Z</dcterms:created>
  <dcterms:modified xsi:type="dcterms:W3CDTF">2013-08-08T10:52:34Z</dcterms:modified>
  <cp:category/>
  <cp:version/>
  <cp:contentType/>
  <cp:contentStatus/>
</cp:coreProperties>
</file>